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gif" ContentType="image/gif"/>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35" yWindow="75" windowWidth="14070" windowHeight="11700" tabRatio="649"/>
  </bookViews>
  <sheets>
    <sheet name="Übersicht" sheetId="7" r:id="rId1"/>
    <sheet name="KamfSimulator" sheetId="1" r:id="rId2"/>
    <sheet name="TruppenRechner" sheetId="5" r:id="rId3"/>
    <sheet name="GebäudekostenRechner" sheetId="6" r:id="rId4"/>
    <sheet name="Itemsets" sheetId="8" r:id="rId5"/>
    <sheet name="Tabelle2" sheetId="4" r:id="rId6"/>
  </sheets>
  <calcPr calcId="144525"/>
</workbook>
</file>

<file path=xl/calcChain.xml><?xml version="1.0" encoding="utf-8"?>
<calcChain xmlns="http://schemas.openxmlformats.org/spreadsheetml/2006/main">
  <c r="M33" i="7" l="1"/>
  <c r="L33" i="7"/>
  <c r="K33" i="7"/>
  <c r="J1" i="8" l="1"/>
  <c r="K23" i="7"/>
  <c r="K26" i="7"/>
  <c r="K25" i="7"/>
  <c r="H43" i="8"/>
  <c r="G43" i="8"/>
  <c r="F43" i="8"/>
  <c r="E43" i="8"/>
  <c r="D43" i="8"/>
  <c r="C43" i="8"/>
  <c r="B43" i="8"/>
  <c r="A34" i="8"/>
  <c r="A23" i="8"/>
  <c r="A12" i="8"/>
  <c r="J23" i="8"/>
  <c r="J12" i="8"/>
  <c r="A1" i="8"/>
  <c r="Q32" i="8" l="1"/>
  <c r="P32" i="8"/>
  <c r="O32" i="8"/>
  <c r="N32" i="8"/>
  <c r="M32" i="8"/>
  <c r="L32" i="8"/>
  <c r="K32" i="8"/>
  <c r="Q21" i="8"/>
  <c r="P21" i="8"/>
  <c r="O21" i="8"/>
  <c r="N21" i="8"/>
  <c r="M21" i="8"/>
  <c r="L21" i="8"/>
  <c r="K21" i="8"/>
  <c r="Q10" i="8"/>
  <c r="P10" i="8"/>
  <c r="O10" i="8"/>
  <c r="N10" i="8"/>
  <c r="M10" i="8"/>
  <c r="L10" i="8"/>
  <c r="K10" i="8"/>
  <c r="H32" i="8"/>
  <c r="G32" i="8"/>
  <c r="F32" i="8"/>
  <c r="K24" i="7" s="1"/>
  <c r="E32" i="8"/>
  <c r="D32" i="8"/>
  <c r="C32" i="8"/>
  <c r="B32" i="8"/>
  <c r="H21" i="8"/>
  <c r="G21" i="8"/>
  <c r="F21" i="8"/>
  <c r="E21" i="8"/>
  <c r="D21" i="8"/>
  <c r="C21" i="8"/>
  <c r="B21" i="8"/>
  <c r="H10" i="8"/>
  <c r="G10" i="8"/>
  <c r="F10" i="8"/>
  <c r="E10" i="8"/>
  <c r="D10" i="8"/>
  <c r="K22" i="7" s="1"/>
  <c r="C10" i="8"/>
  <c r="K21" i="7" s="1"/>
  <c r="H8" i="1" s="1"/>
  <c r="B10" i="8"/>
  <c r="K20" i="7" s="1"/>
  <c r="H3" i="1" s="1"/>
  <c r="AF17" i="7" l="1"/>
  <c r="J7" i="7" l="1"/>
  <c r="K7" i="7" s="1"/>
  <c r="J6" i="7"/>
  <c r="J5" i="7"/>
  <c r="J4" i="7"/>
  <c r="J3" i="7"/>
  <c r="J2" i="7"/>
  <c r="AM30" i="8" l="1"/>
  <c r="AM28" i="8"/>
  <c r="AM26" i="8"/>
  <c r="AM20" i="8"/>
  <c r="AM18" i="8"/>
  <c r="AM16" i="8"/>
  <c r="AM14" i="8"/>
  <c r="AM8" i="8"/>
  <c r="AM6" i="8"/>
  <c r="AM4" i="8"/>
  <c r="AD42" i="8"/>
  <c r="AD40" i="8"/>
  <c r="AD38" i="8"/>
  <c r="AD36" i="8"/>
  <c r="AD30" i="8"/>
  <c r="AD28" i="8"/>
  <c r="AD26" i="8"/>
  <c r="AD20" i="8"/>
  <c r="AD18" i="8"/>
  <c r="AD16" i="8"/>
  <c r="AD14" i="8"/>
  <c r="AD5" i="8"/>
  <c r="AD7" i="8"/>
  <c r="AD9" i="8"/>
  <c r="AM31" i="8"/>
  <c r="AM29" i="8"/>
  <c r="AM27" i="8"/>
  <c r="AM25" i="8"/>
  <c r="AM32" i="8" s="1"/>
  <c r="AM19" i="8"/>
  <c r="AM17" i="8"/>
  <c r="AM15" i="8"/>
  <c r="AM9" i="8"/>
  <c r="AM7" i="8"/>
  <c r="AM5" i="8"/>
  <c r="AM3" i="8"/>
  <c r="AD41" i="8"/>
  <c r="AD39" i="8"/>
  <c r="AD37" i="8"/>
  <c r="AD31" i="8"/>
  <c r="AD29" i="8"/>
  <c r="AD27" i="8"/>
  <c r="AD25" i="8"/>
  <c r="AD32" i="8" s="1"/>
  <c r="AD19" i="8"/>
  <c r="AD17" i="8"/>
  <c r="AD15" i="8"/>
  <c r="AD4" i="8"/>
  <c r="AD6" i="8"/>
  <c r="AD8" i="8"/>
  <c r="AD3" i="8"/>
  <c r="AC4" i="8"/>
  <c r="AC5" i="8"/>
  <c r="AC6" i="8"/>
  <c r="AC7" i="8"/>
  <c r="AC8" i="8"/>
  <c r="AC9" i="8"/>
  <c r="AL31" i="8"/>
  <c r="AL30" i="8"/>
  <c r="AL29" i="8"/>
  <c r="AL28" i="8"/>
  <c r="AL27" i="8"/>
  <c r="AL26" i="8"/>
  <c r="AL25" i="8"/>
  <c r="AL32" i="8" s="1"/>
  <c r="AL20" i="8"/>
  <c r="AL19" i="8"/>
  <c r="AL18" i="8"/>
  <c r="AL17" i="8"/>
  <c r="AL16" i="8"/>
  <c r="AL15" i="8"/>
  <c r="AL14" i="8"/>
  <c r="AL9" i="8"/>
  <c r="AL8" i="8"/>
  <c r="AL7" i="8"/>
  <c r="AL6" i="8"/>
  <c r="AL5" i="8"/>
  <c r="AL4" i="8"/>
  <c r="AL3" i="8"/>
  <c r="AL10" i="8" s="1"/>
  <c r="AC42" i="8"/>
  <c r="AC41" i="8"/>
  <c r="AC40" i="8"/>
  <c r="AC39" i="8"/>
  <c r="AC38" i="8"/>
  <c r="AC37" i="8"/>
  <c r="AC36" i="8"/>
  <c r="AC31" i="8"/>
  <c r="AC30" i="8"/>
  <c r="AC29" i="8"/>
  <c r="AC28" i="8"/>
  <c r="AC27" i="8"/>
  <c r="AC26" i="8"/>
  <c r="AC25" i="8"/>
  <c r="AC20" i="8"/>
  <c r="AC19" i="8"/>
  <c r="AC18" i="8"/>
  <c r="AC17" i="8"/>
  <c r="AC16" i="8"/>
  <c r="AC15" i="8"/>
  <c r="AC14" i="8"/>
  <c r="AC3" i="8"/>
  <c r="AC10" i="8" s="1"/>
  <c r="M5" i="7" s="1"/>
  <c r="AK26" i="8"/>
  <c r="AK16" i="8"/>
  <c r="AK6" i="8"/>
  <c r="AB40" i="8"/>
  <c r="AB30" i="8"/>
  <c r="AB26" i="8"/>
  <c r="AB18" i="8"/>
  <c r="AB14" i="8"/>
  <c r="AB7" i="8"/>
  <c r="AK31" i="8"/>
  <c r="AK29" i="8"/>
  <c r="AK27" i="8"/>
  <c r="AK25" i="8"/>
  <c r="AK19" i="8"/>
  <c r="AK17" i="8"/>
  <c r="AK15" i="8"/>
  <c r="AK9" i="8"/>
  <c r="AK7" i="8"/>
  <c r="AK5" i="8"/>
  <c r="AK3" i="8"/>
  <c r="AB41" i="8"/>
  <c r="AB39" i="8"/>
  <c r="AB37" i="8"/>
  <c r="AB31" i="8"/>
  <c r="AB29" i="8"/>
  <c r="AB27" i="8"/>
  <c r="AB25" i="8"/>
  <c r="AB19" i="8"/>
  <c r="AB17" i="8"/>
  <c r="AB15" i="8"/>
  <c r="AB4" i="8"/>
  <c r="AB6" i="8"/>
  <c r="AB8" i="8"/>
  <c r="AB3" i="8"/>
  <c r="AK30" i="8"/>
  <c r="AK28" i="8"/>
  <c r="AK20" i="8"/>
  <c r="AK18" i="8"/>
  <c r="AK14" i="8"/>
  <c r="AK8" i="8"/>
  <c r="AK4" i="8"/>
  <c r="AB42" i="8"/>
  <c r="AB38" i="8"/>
  <c r="AB36" i="8"/>
  <c r="AB43" i="8" s="1"/>
  <c r="AB28" i="8"/>
  <c r="AB20" i="8"/>
  <c r="AB16" i="8"/>
  <c r="AB5" i="8"/>
  <c r="AB9" i="8"/>
  <c r="AJ20" i="8"/>
  <c r="AJ19" i="8"/>
  <c r="AJ18" i="8"/>
  <c r="AJ17" i="8"/>
  <c r="AJ16" i="8"/>
  <c r="AJ15" i="8"/>
  <c r="AJ14" i="8"/>
  <c r="AJ21" i="8" s="1"/>
  <c r="AJ9" i="8"/>
  <c r="AJ8" i="8"/>
  <c r="AJ7" i="8"/>
  <c r="AJ6" i="8"/>
  <c r="AJ5" i="8"/>
  <c r="AJ4" i="8"/>
  <c r="AJ3" i="8"/>
  <c r="AA42" i="8"/>
  <c r="AA41" i="8"/>
  <c r="AA40" i="8"/>
  <c r="AA39" i="8"/>
  <c r="AA38" i="8"/>
  <c r="AA37" i="8"/>
  <c r="AA36" i="8"/>
  <c r="AA43" i="8" s="1"/>
  <c r="AA31" i="8"/>
  <c r="AA30" i="8"/>
  <c r="AA29" i="8"/>
  <c r="AA28" i="8"/>
  <c r="AA27" i="8"/>
  <c r="AA26" i="8"/>
  <c r="AA25" i="8"/>
  <c r="AA20" i="8"/>
  <c r="AA17" i="8"/>
  <c r="AA15" i="8"/>
  <c r="AA3" i="8"/>
  <c r="AJ25" i="8"/>
  <c r="AJ31" i="8"/>
  <c r="AJ30" i="8"/>
  <c r="AJ29" i="8"/>
  <c r="AJ28" i="8"/>
  <c r="AJ27" i="8"/>
  <c r="AJ26" i="8"/>
  <c r="AA4" i="8"/>
  <c r="AA5" i="8"/>
  <c r="AA6" i="8"/>
  <c r="AA7" i="8"/>
  <c r="AA8" i="8"/>
  <c r="AA9" i="8"/>
  <c r="AA19" i="8"/>
  <c r="AA18" i="8"/>
  <c r="AA16" i="8"/>
  <c r="AA14" i="8"/>
  <c r="AA21" i="8" s="1"/>
  <c r="AN30" i="8"/>
  <c r="AN28" i="8"/>
  <c r="AN26" i="8"/>
  <c r="AN19" i="8"/>
  <c r="AN17" i="8"/>
  <c r="AN15" i="8"/>
  <c r="AN9" i="8"/>
  <c r="AN7" i="8"/>
  <c r="AN5" i="8"/>
  <c r="AN3" i="8"/>
  <c r="AE41" i="8"/>
  <c r="AE39" i="8"/>
  <c r="AE37" i="8"/>
  <c r="AE31" i="8"/>
  <c r="AE29" i="8"/>
  <c r="AE27" i="8"/>
  <c r="AE25" i="8"/>
  <c r="AE19" i="8"/>
  <c r="AE17" i="8"/>
  <c r="AE15" i="8"/>
  <c r="AE4" i="8"/>
  <c r="AE6" i="8"/>
  <c r="AE8" i="8"/>
  <c r="AE3" i="8"/>
  <c r="AN31" i="8"/>
  <c r="AN29" i="8"/>
  <c r="AN27" i="8"/>
  <c r="AN25" i="8"/>
  <c r="AN32" i="8" s="1"/>
  <c r="AN20" i="8"/>
  <c r="AN18" i="8"/>
  <c r="AN16" i="8"/>
  <c r="AN14" i="8"/>
  <c r="AN21" i="8" s="1"/>
  <c r="AN8" i="8"/>
  <c r="AN6" i="8"/>
  <c r="AN4" i="8"/>
  <c r="AE42" i="8"/>
  <c r="AE40" i="8"/>
  <c r="AE38" i="8"/>
  <c r="AE36" i="8"/>
  <c r="AE30" i="8"/>
  <c r="AE28" i="8"/>
  <c r="AE26" i="8"/>
  <c r="AE20" i="8"/>
  <c r="AE18" i="8"/>
  <c r="AE16" i="8"/>
  <c r="AE14" i="8"/>
  <c r="AE21" i="8" s="1"/>
  <c r="AE5" i="8"/>
  <c r="AE7" i="8"/>
  <c r="AE9" i="8"/>
  <c r="AD38" i="7"/>
  <c r="AD36" i="7"/>
  <c r="AD34" i="7"/>
  <c r="AC38" i="7"/>
  <c r="AC37" i="7"/>
  <c r="AC36" i="7"/>
  <c r="AC35" i="7"/>
  <c r="AC34" i="7"/>
  <c r="N13" i="7"/>
  <c r="N12" i="7"/>
  <c r="N14" i="7"/>
  <c r="N15" i="7"/>
  <c r="N16" i="7"/>
  <c r="AC21" i="8" l="1"/>
  <c r="AC43" i="8"/>
  <c r="AD43" i="8"/>
  <c r="AD10" i="8"/>
  <c r="M6" i="7" s="1"/>
  <c r="AM10" i="8"/>
  <c r="AD21" i="8"/>
  <c r="AM21" i="8"/>
  <c r="AL21" i="8"/>
  <c r="AC32" i="8"/>
  <c r="AB10" i="8"/>
  <c r="M4" i="7" s="1"/>
  <c r="AK10" i="8"/>
  <c r="AB21" i="8"/>
  <c r="AK21" i="8"/>
  <c r="AB32" i="8"/>
  <c r="AK32" i="8"/>
  <c r="AA10" i="8"/>
  <c r="M3" i="7" s="1"/>
  <c r="AA32" i="8"/>
  <c r="AJ10" i="8"/>
  <c r="AJ32" i="8"/>
  <c r="AE10" i="8"/>
  <c r="M2" i="7" s="1"/>
  <c r="AN10" i="8"/>
  <c r="AE43" i="8"/>
  <c r="AE32" i="8"/>
  <c r="AF18" i="7"/>
  <c r="AF19" i="7"/>
  <c r="AF20" i="7"/>
  <c r="AF21" i="7"/>
  <c r="AF22" i="7"/>
  <c r="AF23" i="7"/>
  <c r="AF24" i="7"/>
  <c r="AF25" i="7"/>
  <c r="AF33" i="7"/>
  <c r="AF34" i="7"/>
  <c r="AF35" i="7"/>
  <c r="AF36" i="7"/>
  <c r="AF37" i="7"/>
  <c r="AF38" i="7"/>
  <c r="AF39" i="7"/>
  <c r="AF40" i="7"/>
  <c r="AF32" i="7"/>
  <c r="AE33" i="7"/>
  <c r="AE34" i="7"/>
  <c r="AE35" i="7"/>
  <c r="AE36" i="7"/>
  <c r="AE37" i="7"/>
  <c r="AE38" i="7"/>
  <c r="AE39" i="7"/>
  <c r="AE40" i="7"/>
  <c r="AE32" i="7"/>
  <c r="X18" i="7"/>
  <c r="X19" i="7"/>
  <c r="X20" i="7"/>
  <c r="X21" i="7"/>
  <c r="X22" i="7"/>
  <c r="X23" i="7"/>
  <c r="X24" i="7"/>
  <c r="X25" i="7"/>
  <c r="X17" i="7"/>
  <c r="L31" i="6"/>
  <c r="L30" i="6"/>
  <c r="L29" i="6"/>
  <c r="L28" i="6"/>
  <c r="G31" i="6"/>
  <c r="G30" i="6"/>
  <c r="G29" i="6"/>
  <c r="G28" i="6"/>
  <c r="B31" i="6"/>
  <c r="B30" i="6"/>
  <c r="B29" i="6"/>
  <c r="B28" i="6"/>
  <c r="L20" i="6"/>
  <c r="L19" i="6"/>
  <c r="L18" i="6"/>
  <c r="L17" i="6"/>
  <c r="G20" i="6"/>
  <c r="G19" i="6"/>
  <c r="G18" i="6"/>
  <c r="G17" i="6"/>
  <c r="B20" i="6"/>
  <c r="B19" i="6"/>
  <c r="B18" i="6"/>
  <c r="B17" i="6"/>
  <c r="L9" i="6"/>
  <c r="L8" i="6"/>
  <c r="L7" i="6"/>
  <c r="L6" i="6"/>
  <c r="G9" i="6"/>
  <c r="G8" i="6"/>
  <c r="G7" i="6"/>
  <c r="G6" i="6"/>
  <c r="B6" i="6"/>
  <c r="B7" i="6"/>
  <c r="B8" i="6"/>
  <c r="B9" i="6"/>
  <c r="L32" i="6"/>
  <c r="G32" i="6"/>
  <c r="B32" i="6"/>
  <c r="L21" i="6"/>
  <c r="G21" i="6"/>
  <c r="B21" i="6"/>
  <c r="L10" i="6"/>
  <c r="G10" i="6"/>
  <c r="B10" i="6"/>
  <c r="N32" i="6"/>
  <c r="I32" i="6"/>
  <c r="D32" i="6"/>
  <c r="N21" i="6"/>
  <c r="I21" i="6"/>
  <c r="D21" i="6"/>
  <c r="N10" i="6"/>
  <c r="I10" i="6"/>
  <c r="D10" i="6"/>
  <c r="N31" i="6"/>
  <c r="I31" i="6"/>
  <c r="D31" i="6"/>
  <c r="N20" i="6"/>
  <c r="I20" i="6"/>
  <c r="D20" i="6"/>
  <c r="N9" i="6"/>
  <c r="I9" i="6"/>
  <c r="D9" i="6"/>
  <c r="N30" i="6"/>
  <c r="I30" i="6"/>
  <c r="D30" i="6"/>
  <c r="N19" i="6"/>
  <c r="I19" i="6"/>
  <c r="D19" i="6"/>
  <c r="N8" i="6"/>
  <c r="I8" i="6"/>
  <c r="D8" i="6"/>
  <c r="N29" i="6"/>
  <c r="I29" i="6"/>
  <c r="D29" i="6"/>
  <c r="N18" i="6"/>
  <c r="I18" i="6"/>
  <c r="D18" i="6"/>
  <c r="N7" i="6"/>
  <c r="I7" i="6"/>
  <c r="D7" i="6"/>
  <c r="N28" i="6"/>
  <c r="I28" i="6"/>
  <c r="D28" i="6"/>
  <c r="N17" i="6"/>
  <c r="I17" i="6"/>
  <c r="D17" i="6"/>
  <c r="N6" i="6"/>
  <c r="I6" i="6"/>
  <c r="D6" i="6"/>
  <c r="B22" i="1" l="1"/>
  <c r="B23" i="1"/>
  <c r="AF15" i="7" l="1"/>
  <c r="AF14" i="7"/>
  <c r="AF13" i="7"/>
  <c r="AF12" i="7"/>
  <c r="AF11" i="7"/>
  <c r="AA28" i="7" s="1"/>
  <c r="AF10" i="7"/>
  <c r="AF9" i="7"/>
  <c r="AF8" i="7"/>
  <c r="AF7" i="7"/>
  <c r="AF6" i="7"/>
  <c r="AF5" i="7"/>
  <c r="AF4" i="7"/>
  <c r="AF3" i="7"/>
  <c r="AF2" i="7"/>
  <c r="AM2" i="7" l="1"/>
  <c r="AM3" i="7"/>
  <c r="AM4" i="7"/>
  <c r="AM5" i="7"/>
  <c r="AM6" i="7"/>
  <c r="AM7" i="7"/>
  <c r="AM8" i="7"/>
  <c r="AM9" i="7"/>
  <c r="AM10" i="7"/>
  <c r="AM11" i="7"/>
  <c r="AM12" i="7"/>
  <c r="AM13" i="7"/>
  <c r="AM14" i="7"/>
  <c r="AM15" i="7"/>
  <c r="AM16" i="7"/>
  <c r="AM17" i="7"/>
  <c r="AM18" i="7"/>
  <c r="AM19" i="7"/>
  <c r="AM20" i="7"/>
  <c r="AM21" i="7"/>
  <c r="AM22" i="7"/>
  <c r="AM23" i="7"/>
  <c r="AM24" i="7"/>
  <c r="AM25" i="7"/>
  <c r="AM26" i="7"/>
  <c r="AM27" i="7"/>
  <c r="AM28" i="7"/>
  <c r="AM29" i="7"/>
  <c r="AM30" i="7"/>
  <c r="AM31" i="7"/>
  <c r="AM32" i="7"/>
  <c r="AM33" i="7"/>
  <c r="AM34" i="7"/>
  <c r="AM35" i="7"/>
  <c r="AM36" i="7"/>
  <c r="AM37" i="7"/>
  <c r="AM38" i="7"/>
  <c r="AM39" i="7"/>
  <c r="AM40" i="7"/>
  <c r="AM41" i="7"/>
  <c r="AM42" i="7"/>
  <c r="AM43" i="7"/>
  <c r="AM44" i="7"/>
  <c r="AM45" i="7"/>
  <c r="AM46" i="7"/>
  <c r="AM47" i="7"/>
  <c r="AM48" i="7"/>
  <c r="AM49" i="7"/>
  <c r="AM50" i="7"/>
  <c r="AM51" i="7"/>
  <c r="AM52" i="7"/>
  <c r="AM53" i="7"/>
  <c r="AM54" i="7"/>
  <c r="AM55" i="7"/>
  <c r="AM56" i="7"/>
  <c r="AM57" i="7"/>
  <c r="AM58" i="7"/>
  <c r="AM59" i="7"/>
  <c r="AM60" i="7"/>
  <c r="AM61" i="7"/>
  <c r="AM62" i="7"/>
  <c r="AM63" i="7"/>
  <c r="AM64" i="7"/>
  <c r="AM65" i="7"/>
  <c r="AM66" i="7"/>
  <c r="AM67" i="7"/>
  <c r="AM68" i="7"/>
  <c r="AM69" i="7"/>
  <c r="AM70" i="7"/>
  <c r="AM71" i="7"/>
  <c r="AM72" i="7"/>
  <c r="AM73" i="7"/>
  <c r="AM74" i="7"/>
  <c r="AM75" i="7"/>
  <c r="AM76" i="7"/>
  <c r="AM77" i="7"/>
  <c r="AM78" i="7"/>
  <c r="AM79" i="7"/>
  <c r="AM80" i="7"/>
  <c r="AM81" i="7"/>
  <c r="AM82" i="7"/>
  <c r="AM83" i="7"/>
  <c r="AM84" i="7"/>
  <c r="AM85" i="7"/>
  <c r="AM86" i="7"/>
  <c r="AM87" i="7"/>
  <c r="AM88" i="7"/>
  <c r="AM89" i="7"/>
  <c r="AM90" i="7"/>
  <c r="AM91" i="7"/>
  <c r="AM92" i="7"/>
  <c r="AM93" i="7"/>
  <c r="AM94" i="7"/>
  <c r="AM95" i="7"/>
  <c r="AM96" i="7"/>
  <c r="AM97" i="7"/>
  <c r="AM98" i="7"/>
  <c r="AM99" i="7"/>
  <c r="AM100" i="7"/>
  <c r="AM101" i="7"/>
  <c r="AM102" i="7"/>
  <c r="AM103" i="7"/>
  <c r="AM104" i="7"/>
  <c r="AM105" i="7"/>
  <c r="AM106" i="7"/>
  <c r="AM107" i="7"/>
  <c r="AM108" i="7"/>
  <c r="AM109" i="7"/>
  <c r="AM110" i="7"/>
  <c r="AM111" i="7"/>
  <c r="AM112" i="7"/>
  <c r="AM113" i="7"/>
  <c r="AM114" i="7"/>
  <c r="AM115" i="7"/>
  <c r="AM116" i="7"/>
  <c r="AM117" i="7"/>
  <c r="AM118" i="7"/>
  <c r="AM119" i="7"/>
  <c r="AM120" i="7"/>
  <c r="AM121" i="7"/>
  <c r="AM122" i="7"/>
  <c r="AM123" i="7"/>
  <c r="AM124" i="7"/>
  <c r="AM125" i="7"/>
  <c r="AM126" i="7"/>
  <c r="AM127" i="7"/>
  <c r="AM128" i="7"/>
  <c r="AM129" i="7"/>
  <c r="AM130" i="7"/>
  <c r="AM131" i="7"/>
  <c r="AM132" i="7"/>
  <c r="AM133" i="7"/>
  <c r="AM134" i="7"/>
  <c r="AM135" i="7"/>
  <c r="AM136" i="7"/>
  <c r="AM137" i="7"/>
  <c r="AM138" i="7"/>
  <c r="AM139" i="7"/>
  <c r="AM140" i="7"/>
  <c r="AM141" i="7"/>
  <c r="AM142" i="7"/>
  <c r="AM143" i="7"/>
  <c r="AM144" i="7"/>
  <c r="AM145" i="7"/>
  <c r="AM146" i="7"/>
  <c r="AM147" i="7"/>
  <c r="AM148" i="7"/>
  <c r="AM149" i="7"/>
  <c r="AM150" i="7"/>
  <c r="AM151" i="7"/>
  <c r="AM152" i="7"/>
  <c r="AM153" i="7"/>
  <c r="AM154" i="7"/>
  <c r="AM155" i="7"/>
  <c r="AM156" i="7"/>
  <c r="AM157" i="7"/>
  <c r="AM158" i="7"/>
  <c r="AM159" i="7"/>
  <c r="AM160" i="7"/>
  <c r="AM161" i="7"/>
  <c r="AM162" i="7"/>
  <c r="AM163" i="7"/>
  <c r="AM164" i="7"/>
  <c r="AM165" i="7"/>
  <c r="AM166" i="7"/>
  <c r="AM167" i="7"/>
  <c r="AM168" i="7"/>
  <c r="AM169" i="7"/>
  <c r="AM170" i="7"/>
  <c r="AM171" i="7"/>
  <c r="AM172" i="7"/>
  <c r="AM173" i="7"/>
  <c r="AM174" i="7"/>
  <c r="AM175" i="7"/>
  <c r="AM176" i="7"/>
  <c r="AM177" i="7"/>
  <c r="AM178" i="7"/>
  <c r="AM179" i="7"/>
  <c r="AM180" i="7"/>
  <c r="AM181" i="7"/>
  <c r="AM182" i="7"/>
  <c r="AM183" i="7"/>
  <c r="AM184" i="7"/>
  <c r="AM185" i="7"/>
  <c r="AM186" i="7"/>
  <c r="AM187" i="7"/>
  <c r="AM188" i="7"/>
  <c r="AM189" i="7"/>
  <c r="AM190" i="7"/>
  <c r="AM191" i="7"/>
  <c r="AM192" i="7"/>
  <c r="AM193" i="7"/>
  <c r="AM194" i="7"/>
  <c r="AM195" i="7"/>
  <c r="AM196" i="7"/>
  <c r="AM197" i="7"/>
  <c r="AM198" i="7"/>
  <c r="AM199" i="7"/>
  <c r="AM200" i="7"/>
  <c r="AM201" i="7"/>
  <c r="AM202" i="7"/>
  <c r="AM203" i="7"/>
  <c r="AM204" i="7"/>
  <c r="AM205" i="7"/>
  <c r="AM206" i="7"/>
  <c r="AM207" i="7"/>
  <c r="AM208" i="7"/>
  <c r="AM209" i="7"/>
  <c r="AM210" i="7"/>
  <c r="AM211" i="7"/>
  <c r="AM212" i="7"/>
  <c r="AM213" i="7"/>
  <c r="AM214" i="7"/>
  <c r="AM215" i="7"/>
  <c r="AM216" i="7"/>
  <c r="AM217" i="7"/>
  <c r="AM218" i="7"/>
  <c r="AM219" i="7"/>
  <c r="AM220" i="7"/>
  <c r="AM221" i="7"/>
  <c r="AM222" i="7"/>
  <c r="AM223" i="7"/>
  <c r="AM224" i="7"/>
  <c r="AM225" i="7"/>
  <c r="AM226" i="7"/>
  <c r="AM227" i="7"/>
  <c r="AM228" i="7"/>
  <c r="AM229" i="7"/>
  <c r="AM230" i="7"/>
  <c r="AM231" i="7"/>
  <c r="AM232" i="7"/>
  <c r="AM233" i="7"/>
  <c r="AM234" i="7"/>
  <c r="AM235" i="7"/>
  <c r="AM236" i="7"/>
  <c r="AM237" i="7"/>
  <c r="AM238" i="7"/>
  <c r="AM239" i="7"/>
  <c r="AM240" i="7"/>
  <c r="AM241" i="7"/>
  <c r="AM242" i="7"/>
  <c r="AM243" i="7"/>
  <c r="AM244" i="7"/>
  <c r="AM245" i="7"/>
  <c r="AM246" i="7"/>
  <c r="AM247" i="7"/>
  <c r="AM248" i="7"/>
  <c r="AM249" i="7"/>
  <c r="AM250" i="7"/>
  <c r="AM251" i="7"/>
  <c r="AM252" i="7"/>
  <c r="AM253" i="7"/>
  <c r="AM254" i="7"/>
  <c r="AM255" i="7"/>
  <c r="AM256" i="7"/>
  <c r="AM257" i="7"/>
  <c r="AM258" i="7"/>
  <c r="AM259" i="7"/>
  <c r="AM260" i="7"/>
  <c r="AM261" i="7"/>
  <c r="AM262" i="7"/>
  <c r="AM263" i="7"/>
  <c r="AM264" i="7"/>
  <c r="AM265" i="7"/>
  <c r="AM266" i="7"/>
  <c r="AM267" i="7"/>
  <c r="AM268" i="7"/>
  <c r="AM269" i="7"/>
  <c r="AM270" i="7"/>
  <c r="AM271" i="7"/>
  <c r="AM272" i="7"/>
  <c r="AM273" i="7"/>
  <c r="AM274" i="7"/>
  <c r="AM275" i="7"/>
  <c r="AM276" i="7"/>
  <c r="AM277" i="7"/>
  <c r="AM278" i="7"/>
  <c r="AM279" i="7"/>
  <c r="AM280" i="7"/>
  <c r="AM281" i="7"/>
  <c r="AM282" i="7"/>
  <c r="AM283" i="7"/>
  <c r="AM284" i="7"/>
  <c r="AM285" i="7"/>
  <c r="AM286" i="7"/>
  <c r="AM287" i="7"/>
  <c r="AM288" i="7"/>
  <c r="AM289" i="7"/>
  <c r="AM290" i="7"/>
  <c r="AM291" i="7"/>
  <c r="AM292" i="7"/>
  <c r="AM293" i="7"/>
  <c r="AM294" i="7"/>
  <c r="AM295" i="7"/>
  <c r="AM296" i="7"/>
  <c r="AM297" i="7"/>
  <c r="AM298" i="7"/>
  <c r="AM299" i="7"/>
  <c r="AM300" i="7"/>
  <c r="AM301" i="7"/>
  <c r="AM302" i="7"/>
  <c r="AM303" i="7"/>
  <c r="AM304" i="7"/>
  <c r="AM305" i="7"/>
  <c r="AM306" i="7"/>
  <c r="AM307" i="7"/>
  <c r="AM308" i="7"/>
  <c r="AM309" i="7"/>
  <c r="AM310" i="7"/>
  <c r="AM311" i="7"/>
  <c r="AM312" i="7"/>
  <c r="AM313" i="7"/>
  <c r="AM314" i="7"/>
  <c r="AM315" i="7"/>
  <c r="AM316" i="7"/>
  <c r="AM317" i="7"/>
  <c r="AM318" i="7"/>
  <c r="AM319" i="7"/>
  <c r="AM320" i="7"/>
  <c r="AM321" i="7"/>
  <c r="AM322" i="7"/>
  <c r="AM323" i="7"/>
  <c r="AM324" i="7"/>
  <c r="AM325" i="7"/>
  <c r="AM326" i="7"/>
  <c r="AM327" i="7"/>
  <c r="AM328" i="7"/>
  <c r="AM329" i="7"/>
  <c r="AM330" i="7"/>
  <c r="AM331" i="7"/>
  <c r="AM332" i="7"/>
  <c r="AM333" i="7"/>
  <c r="AM334" i="7"/>
  <c r="AM335" i="7"/>
  <c r="AM336" i="7"/>
  <c r="AM337" i="7"/>
  <c r="AM338" i="7"/>
  <c r="AM339" i="7"/>
  <c r="AM340" i="7"/>
  <c r="AM341" i="7"/>
  <c r="AM342" i="7"/>
  <c r="AM343" i="7"/>
  <c r="AM344" i="7"/>
  <c r="AM345" i="7"/>
  <c r="AM346" i="7"/>
  <c r="AM347" i="7"/>
  <c r="AM348" i="7"/>
  <c r="AM349" i="7"/>
  <c r="AM350" i="7"/>
  <c r="AM351" i="7"/>
  <c r="AM352" i="7"/>
  <c r="AM353" i="7"/>
  <c r="AM354" i="7"/>
  <c r="AM355" i="7"/>
  <c r="AM356" i="7"/>
  <c r="AM357" i="7"/>
  <c r="AM358" i="7"/>
  <c r="AM359" i="7"/>
  <c r="AM360" i="7"/>
  <c r="AM361" i="7"/>
  <c r="AM362" i="7"/>
  <c r="AM363" i="7"/>
  <c r="AM364" i="7"/>
  <c r="AM365" i="7"/>
  <c r="AM366" i="7"/>
  <c r="AM367" i="7"/>
  <c r="AM368" i="7"/>
  <c r="AM369" i="7"/>
  <c r="AM370" i="7"/>
  <c r="AM371" i="7"/>
  <c r="AM372" i="7"/>
  <c r="AM373" i="7"/>
  <c r="AM374" i="7"/>
  <c r="AM375" i="7"/>
  <c r="AM376" i="7"/>
  <c r="AM377" i="7"/>
  <c r="AM378" i="7"/>
  <c r="AM379" i="7"/>
  <c r="AM380" i="7"/>
  <c r="AM381" i="7"/>
  <c r="AM382" i="7"/>
  <c r="AM383" i="7"/>
  <c r="AM384" i="7"/>
  <c r="AM385" i="7"/>
  <c r="AM386" i="7"/>
  <c r="AM387" i="7"/>
  <c r="AM388" i="7"/>
  <c r="AM389" i="7"/>
  <c r="AM390" i="7"/>
  <c r="AM391" i="7"/>
  <c r="AM392" i="7"/>
  <c r="AM393" i="7"/>
  <c r="AM394" i="7"/>
  <c r="AM395" i="7"/>
  <c r="AM396" i="7"/>
  <c r="AM397" i="7"/>
  <c r="AM398" i="7"/>
  <c r="AM399" i="7"/>
  <c r="AM400" i="7"/>
  <c r="AM401" i="7"/>
  <c r="AM402" i="7"/>
  <c r="AM403" i="7"/>
  <c r="AM404" i="7"/>
  <c r="AM405" i="7"/>
  <c r="AM406" i="7"/>
  <c r="AM407" i="7"/>
  <c r="AM408" i="7"/>
  <c r="AM409" i="7"/>
  <c r="AM410" i="7"/>
  <c r="AM411" i="7"/>
  <c r="AM412" i="7"/>
  <c r="AM413" i="7"/>
  <c r="AM414" i="7"/>
  <c r="AM415" i="7"/>
  <c r="AM416" i="7"/>
  <c r="AM417" i="7"/>
  <c r="AM418" i="7"/>
  <c r="AM419" i="7"/>
  <c r="AM420" i="7"/>
  <c r="AM421" i="7"/>
  <c r="AM422" i="7"/>
  <c r="AM423" i="7"/>
  <c r="AM424" i="7"/>
  <c r="AM425" i="7"/>
  <c r="AM426" i="7"/>
  <c r="AM427" i="7"/>
  <c r="AM428" i="7"/>
  <c r="AM429" i="7"/>
  <c r="AM430" i="7"/>
  <c r="AM431" i="7"/>
  <c r="AM432" i="7"/>
  <c r="AM433" i="7"/>
  <c r="AM434" i="7"/>
  <c r="AM435" i="7"/>
  <c r="AM436" i="7"/>
  <c r="AM437" i="7"/>
  <c r="AM438" i="7"/>
  <c r="AM439" i="7"/>
  <c r="AM440" i="7"/>
  <c r="AM441" i="7"/>
  <c r="AM442" i="7"/>
  <c r="AM443" i="7"/>
  <c r="AM444" i="7"/>
  <c r="AM445" i="7"/>
  <c r="AM446" i="7"/>
  <c r="AM447" i="7"/>
  <c r="AM448" i="7"/>
  <c r="AM449" i="7"/>
  <c r="AM450" i="7"/>
  <c r="AM451" i="7"/>
  <c r="AM452" i="7"/>
  <c r="AM453" i="7"/>
  <c r="AM454" i="7"/>
  <c r="AM455" i="7"/>
  <c r="AM456" i="7"/>
  <c r="AM457" i="7"/>
  <c r="AM458" i="7"/>
  <c r="AM459" i="7"/>
  <c r="AM460" i="7"/>
  <c r="AM461" i="7"/>
  <c r="AM462" i="7"/>
  <c r="AM463" i="7"/>
  <c r="AM464" i="7"/>
  <c r="AM465" i="7"/>
  <c r="AM466" i="7"/>
  <c r="AM467" i="7"/>
  <c r="AM468" i="7"/>
  <c r="AM469" i="7"/>
  <c r="AM470" i="7"/>
  <c r="AM471" i="7"/>
  <c r="AM472" i="7"/>
  <c r="AM473" i="7"/>
  <c r="AM474" i="7"/>
  <c r="AM475" i="7"/>
  <c r="AM476" i="7"/>
  <c r="AM477" i="7"/>
  <c r="AM478" i="7"/>
  <c r="AM479" i="7"/>
  <c r="AM480" i="7"/>
  <c r="AM481" i="7"/>
  <c r="AM482" i="7"/>
  <c r="AM483" i="7"/>
  <c r="AM484" i="7"/>
  <c r="AM485" i="7"/>
  <c r="AM486" i="7"/>
  <c r="AM487" i="7"/>
  <c r="AM488" i="7"/>
  <c r="AM489" i="7"/>
  <c r="AM490" i="7"/>
  <c r="AM491" i="7"/>
  <c r="AM492" i="7"/>
  <c r="AM493" i="7"/>
  <c r="AM494" i="7"/>
  <c r="AM495" i="7"/>
  <c r="AM496" i="7"/>
  <c r="AM497" i="7"/>
  <c r="AM498" i="7"/>
  <c r="AM499" i="7"/>
  <c r="AM500" i="7"/>
  <c r="AM501" i="7"/>
  <c r="AM502" i="7"/>
  <c r="AM503" i="7"/>
  <c r="AM504" i="7"/>
  <c r="AM505" i="7"/>
  <c r="AM506" i="7"/>
  <c r="AM507" i="7"/>
  <c r="AM508" i="7"/>
  <c r="AM509" i="7"/>
  <c r="AM510" i="7"/>
  <c r="AM511" i="7"/>
  <c r="AM512" i="7"/>
  <c r="AM513" i="7"/>
  <c r="AM514" i="7"/>
  <c r="AM515" i="7"/>
  <c r="AM516" i="7"/>
  <c r="AM517" i="7"/>
  <c r="AM518" i="7"/>
  <c r="AM519" i="7"/>
  <c r="AM520" i="7"/>
  <c r="AM521" i="7"/>
  <c r="AM522" i="7"/>
  <c r="AM523" i="7"/>
  <c r="AM524" i="7"/>
  <c r="AM525" i="7"/>
  <c r="AM526" i="7"/>
  <c r="AM527" i="7"/>
  <c r="AM528" i="7"/>
  <c r="AM529" i="7"/>
  <c r="AM530" i="7"/>
  <c r="AM531" i="7"/>
  <c r="AM532" i="7"/>
  <c r="AM533" i="7"/>
  <c r="AM534" i="7"/>
  <c r="AM535" i="7"/>
  <c r="AM536" i="7"/>
  <c r="AM537" i="7"/>
  <c r="AM538" i="7"/>
  <c r="AM539" i="7"/>
  <c r="AM540" i="7"/>
  <c r="AM541" i="7"/>
  <c r="AM542" i="7"/>
  <c r="AM543" i="7"/>
  <c r="AM544" i="7"/>
  <c r="AM545" i="7"/>
  <c r="AM546" i="7"/>
  <c r="AM547" i="7"/>
  <c r="AM548" i="7"/>
  <c r="AM549" i="7"/>
  <c r="AM550" i="7"/>
  <c r="AM551" i="7"/>
  <c r="AM552" i="7"/>
  <c r="AM553" i="7"/>
  <c r="AM554" i="7"/>
  <c r="AM555" i="7"/>
  <c r="AM556" i="7"/>
  <c r="AM557" i="7"/>
  <c r="AM558" i="7"/>
  <c r="AM559" i="7"/>
  <c r="AM560" i="7"/>
  <c r="AM561" i="7"/>
  <c r="AM562" i="7"/>
  <c r="AM563" i="7"/>
  <c r="AM564" i="7"/>
  <c r="AM565" i="7"/>
  <c r="AM566" i="7"/>
  <c r="AM567" i="7"/>
  <c r="AM568" i="7"/>
  <c r="AM569" i="7"/>
  <c r="AM570" i="7"/>
  <c r="AM571" i="7"/>
  <c r="AM572" i="7"/>
  <c r="AM573" i="7"/>
  <c r="AM574" i="7"/>
  <c r="AM575" i="7"/>
  <c r="AM576" i="7"/>
  <c r="AM577" i="7"/>
  <c r="AM578" i="7"/>
  <c r="AM579" i="7"/>
  <c r="AM580" i="7"/>
  <c r="AM581" i="7"/>
  <c r="AM582" i="7"/>
  <c r="AM583" i="7"/>
  <c r="AM584" i="7"/>
  <c r="AM585" i="7"/>
  <c r="AM586" i="7"/>
  <c r="AM587" i="7"/>
  <c r="AM588" i="7"/>
  <c r="AM589" i="7"/>
  <c r="AM590" i="7"/>
  <c r="AM591" i="7"/>
  <c r="AM592" i="7"/>
  <c r="AM593" i="7"/>
  <c r="AM594" i="7"/>
  <c r="AM595" i="7"/>
  <c r="AM596" i="7"/>
  <c r="AM597" i="7"/>
  <c r="AM598" i="7"/>
  <c r="AM599" i="7"/>
  <c r="AM600" i="7"/>
  <c r="AM601" i="7"/>
  <c r="AM602" i="7"/>
  <c r="AM603" i="7"/>
  <c r="AM604" i="7"/>
  <c r="AM605" i="7"/>
  <c r="AM606" i="7"/>
  <c r="AM607" i="7"/>
  <c r="AM608" i="7"/>
  <c r="AM609" i="7"/>
  <c r="AM610" i="7"/>
  <c r="AM611" i="7"/>
  <c r="AM612" i="7"/>
  <c r="AM613" i="7"/>
  <c r="AM614" i="7"/>
  <c r="AM615" i="7"/>
  <c r="AM616" i="7"/>
  <c r="AM617" i="7"/>
  <c r="AM618" i="7"/>
  <c r="AM619" i="7"/>
  <c r="AM620" i="7"/>
  <c r="AM621" i="7"/>
  <c r="AM622" i="7"/>
  <c r="AM623" i="7"/>
  <c r="AM624" i="7"/>
  <c r="AM625" i="7"/>
  <c r="AM626" i="7"/>
  <c r="AM627" i="7"/>
  <c r="AM628" i="7"/>
  <c r="AM629" i="7"/>
  <c r="AM630" i="7"/>
  <c r="AM631" i="7"/>
  <c r="AM632" i="7"/>
  <c r="AM633" i="7"/>
  <c r="AM634" i="7"/>
  <c r="AM635" i="7"/>
  <c r="AM636" i="7"/>
  <c r="AM637" i="7"/>
  <c r="AM638" i="7"/>
  <c r="AM639" i="7"/>
  <c r="AM640" i="7"/>
  <c r="AM641" i="7"/>
  <c r="AM642" i="7"/>
  <c r="AM643" i="7"/>
  <c r="AM644" i="7"/>
  <c r="AM645" i="7"/>
  <c r="AM646" i="7"/>
  <c r="AM647" i="7"/>
  <c r="AM648" i="7"/>
  <c r="AM649" i="7"/>
  <c r="AM650" i="7"/>
  <c r="AM651" i="7"/>
  <c r="AM652" i="7"/>
  <c r="AM653" i="7"/>
  <c r="AM654" i="7"/>
  <c r="AM655" i="7"/>
  <c r="AM656" i="7"/>
  <c r="AM657" i="7"/>
  <c r="AM658" i="7"/>
  <c r="AM659" i="7"/>
  <c r="AM660" i="7"/>
  <c r="AM661" i="7"/>
  <c r="AM662" i="7"/>
  <c r="AM663" i="7"/>
  <c r="AM664" i="7"/>
  <c r="AM665" i="7"/>
  <c r="AM666" i="7"/>
  <c r="AM667" i="7"/>
  <c r="AM668" i="7"/>
  <c r="AM669" i="7"/>
  <c r="AM670" i="7"/>
  <c r="AM671" i="7"/>
  <c r="AM672" i="7"/>
  <c r="AM673" i="7"/>
  <c r="AM674" i="7"/>
  <c r="AM675" i="7"/>
  <c r="AM676" i="7"/>
  <c r="AM677" i="7"/>
  <c r="AM678" i="7"/>
  <c r="AM679" i="7"/>
  <c r="AM680" i="7"/>
  <c r="AM681" i="7"/>
  <c r="AM682" i="7"/>
  <c r="AM683" i="7"/>
  <c r="AM684" i="7"/>
  <c r="AM685" i="7"/>
  <c r="AM686" i="7"/>
  <c r="AM687" i="7"/>
  <c r="AM688" i="7"/>
  <c r="AM689" i="7"/>
  <c r="AM690" i="7"/>
  <c r="AM691" i="7"/>
  <c r="AM692" i="7"/>
  <c r="AM693" i="7"/>
  <c r="AM694" i="7"/>
  <c r="AM695" i="7"/>
  <c r="AM696" i="7"/>
  <c r="AM697" i="7"/>
  <c r="AM698" i="7"/>
  <c r="AM699" i="7"/>
  <c r="AM700" i="7"/>
  <c r="AM701" i="7"/>
  <c r="AM702" i="7"/>
  <c r="AM703" i="7"/>
  <c r="AM704" i="7"/>
  <c r="AM705" i="7"/>
  <c r="AM706" i="7"/>
  <c r="AM707" i="7"/>
  <c r="AM708" i="7"/>
  <c r="AM709" i="7"/>
  <c r="AM710" i="7"/>
  <c r="AM711" i="7"/>
  <c r="AM712" i="7"/>
  <c r="AM713" i="7"/>
  <c r="AM714" i="7"/>
  <c r="AM715" i="7"/>
  <c r="AM716" i="7"/>
  <c r="AM717" i="7"/>
  <c r="AM718" i="7"/>
  <c r="AM719" i="7"/>
  <c r="AM720" i="7"/>
  <c r="AM721" i="7"/>
  <c r="AM722" i="7"/>
  <c r="AM723" i="7"/>
  <c r="AM724" i="7"/>
  <c r="AM725" i="7"/>
  <c r="AM726" i="7"/>
  <c r="AM727" i="7"/>
  <c r="AM728" i="7"/>
  <c r="AM729" i="7"/>
  <c r="AM730" i="7"/>
  <c r="AM731" i="7"/>
  <c r="AM732" i="7"/>
  <c r="AM733" i="7"/>
  <c r="AM734" i="7"/>
  <c r="AM735" i="7"/>
  <c r="AM736" i="7"/>
  <c r="AM737" i="7"/>
  <c r="AM738" i="7"/>
  <c r="AM739" i="7"/>
  <c r="AM740" i="7"/>
  <c r="AM741" i="7"/>
  <c r="AM742" i="7"/>
  <c r="AM743" i="7"/>
  <c r="AM744" i="7"/>
  <c r="AM745" i="7"/>
  <c r="AM746" i="7"/>
  <c r="AM747" i="7"/>
  <c r="AM748" i="7"/>
  <c r="AM749" i="7"/>
  <c r="AM750" i="7"/>
  <c r="AM751" i="7"/>
  <c r="AM752" i="7"/>
  <c r="AM753" i="7"/>
  <c r="AM754" i="7"/>
  <c r="AM755" i="7"/>
  <c r="AM756" i="7"/>
  <c r="AM757" i="7"/>
  <c r="AM758" i="7"/>
  <c r="AM759" i="7"/>
  <c r="AM760" i="7"/>
  <c r="AM761" i="7"/>
  <c r="AM762" i="7"/>
  <c r="AM763" i="7"/>
  <c r="AM764" i="7"/>
  <c r="AM765" i="7"/>
  <c r="AM766" i="7"/>
  <c r="AM767" i="7"/>
  <c r="AM768" i="7"/>
  <c r="AM769" i="7"/>
  <c r="AM770" i="7"/>
  <c r="AM771" i="7"/>
  <c r="AM772" i="7"/>
  <c r="AM773" i="7"/>
  <c r="AM774" i="7"/>
  <c r="AM775" i="7"/>
  <c r="AM776" i="7"/>
  <c r="AM777" i="7"/>
  <c r="AM778" i="7"/>
  <c r="AM779" i="7"/>
  <c r="AM780" i="7"/>
  <c r="AM781" i="7"/>
  <c r="AM782" i="7"/>
  <c r="AM783" i="7"/>
  <c r="AM784" i="7"/>
  <c r="AM785" i="7"/>
  <c r="AM786" i="7"/>
  <c r="AM787" i="7"/>
  <c r="AM788" i="7"/>
  <c r="AM789" i="7"/>
  <c r="AM790" i="7"/>
  <c r="AM791" i="7"/>
  <c r="AM792" i="7"/>
  <c r="AM793" i="7"/>
  <c r="AM794" i="7"/>
  <c r="AM795" i="7"/>
  <c r="AM796" i="7"/>
  <c r="AM797" i="7"/>
  <c r="AM798" i="7"/>
  <c r="AM799" i="7"/>
  <c r="AM800" i="7"/>
  <c r="AM801" i="7"/>
  <c r="AM802" i="7"/>
  <c r="AM803" i="7"/>
  <c r="AM804" i="7"/>
  <c r="AM805" i="7"/>
  <c r="AM806" i="7"/>
  <c r="AM807" i="7"/>
  <c r="AM808" i="7"/>
  <c r="AM809" i="7"/>
  <c r="AM810" i="7"/>
  <c r="AM811" i="7"/>
  <c r="AM812" i="7"/>
  <c r="AM813" i="7"/>
  <c r="AM814" i="7"/>
  <c r="AM815" i="7"/>
  <c r="AM816" i="7"/>
  <c r="AM817" i="7"/>
  <c r="AM818" i="7"/>
  <c r="AM819" i="7"/>
  <c r="AM820" i="7"/>
  <c r="AM821" i="7"/>
  <c r="AM822" i="7"/>
  <c r="AM823" i="7"/>
  <c r="AM824" i="7"/>
  <c r="AM825" i="7"/>
  <c r="AM826" i="7"/>
  <c r="AM827" i="7"/>
  <c r="AM828" i="7"/>
  <c r="AM829" i="7"/>
  <c r="AM830" i="7"/>
  <c r="AM831" i="7"/>
  <c r="AM832" i="7"/>
  <c r="AM833" i="7"/>
  <c r="AM834" i="7"/>
  <c r="AM835" i="7"/>
  <c r="AM836" i="7"/>
  <c r="AM837" i="7"/>
  <c r="AM838" i="7"/>
  <c r="AM839" i="7"/>
  <c r="AM840" i="7"/>
  <c r="AM841" i="7"/>
  <c r="AM842" i="7"/>
  <c r="AM843" i="7"/>
  <c r="AM844" i="7"/>
  <c r="AM845" i="7"/>
  <c r="AM846" i="7"/>
  <c r="AM847" i="7"/>
  <c r="AM848" i="7"/>
  <c r="AM849" i="7"/>
  <c r="AM850" i="7"/>
  <c r="AM851" i="7"/>
  <c r="AM852" i="7"/>
  <c r="AM853" i="7"/>
  <c r="AM854" i="7"/>
  <c r="AM855" i="7"/>
  <c r="AM856" i="7"/>
  <c r="AM857" i="7"/>
  <c r="AM858" i="7"/>
  <c r="AM859" i="7"/>
  <c r="AM860" i="7"/>
  <c r="AM861" i="7"/>
  <c r="AM862" i="7"/>
  <c r="AM863" i="7"/>
  <c r="AM864" i="7"/>
  <c r="AM865" i="7"/>
  <c r="AM866" i="7"/>
  <c r="AM867" i="7"/>
  <c r="AM868" i="7"/>
  <c r="AM869" i="7"/>
  <c r="AM870" i="7"/>
  <c r="AM871" i="7"/>
  <c r="AM872" i="7"/>
  <c r="AM873" i="7"/>
  <c r="AM874" i="7"/>
  <c r="AM875" i="7"/>
  <c r="AM876" i="7"/>
  <c r="AM877" i="7"/>
  <c r="AM878" i="7"/>
  <c r="AM879" i="7"/>
  <c r="AM880" i="7"/>
  <c r="AM881" i="7"/>
  <c r="AM882" i="7"/>
  <c r="AM883" i="7"/>
  <c r="AM884" i="7"/>
  <c r="AM885" i="7"/>
  <c r="AM886" i="7"/>
  <c r="AM887" i="7"/>
  <c r="AM888" i="7"/>
  <c r="AM889" i="7"/>
  <c r="AM890" i="7"/>
  <c r="AM891" i="7"/>
  <c r="AM892" i="7"/>
  <c r="AM893" i="7"/>
  <c r="AM894" i="7"/>
  <c r="AM895" i="7"/>
  <c r="AM896" i="7"/>
  <c r="AM897" i="7"/>
  <c r="AM898" i="7"/>
  <c r="AM899" i="7"/>
  <c r="AM900" i="7"/>
  <c r="AM901" i="7"/>
  <c r="AM902" i="7"/>
  <c r="AM903" i="7"/>
  <c r="AM904" i="7"/>
  <c r="AM905" i="7"/>
  <c r="AM906" i="7"/>
  <c r="AM907" i="7"/>
  <c r="AM908" i="7"/>
  <c r="AM909" i="7"/>
  <c r="AM910" i="7"/>
  <c r="AM911" i="7"/>
  <c r="AM912" i="7"/>
  <c r="AM913" i="7"/>
  <c r="AM914" i="7"/>
  <c r="AM915" i="7"/>
  <c r="AM916" i="7"/>
  <c r="AM917" i="7"/>
  <c r="AM918" i="7"/>
  <c r="AM919" i="7"/>
  <c r="AM920" i="7"/>
  <c r="AM921" i="7"/>
  <c r="AM922" i="7"/>
  <c r="AM923" i="7"/>
  <c r="AM924" i="7"/>
  <c r="AM925" i="7"/>
  <c r="AM926" i="7"/>
  <c r="AM927" i="7"/>
  <c r="AM928" i="7"/>
  <c r="AM929" i="7"/>
  <c r="AM930" i="7"/>
  <c r="AM931" i="7"/>
  <c r="AM932" i="7"/>
  <c r="AM933" i="7"/>
  <c r="AM934" i="7"/>
  <c r="AM935" i="7"/>
  <c r="AM936" i="7"/>
  <c r="AM937" i="7"/>
  <c r="AM938" i="7"/>
  <c r="AM939" i="7"/>
  <c r="AM940" i="7"/>
  <c r="AM941" i="7"/>
  <c r="AM942" i="7"/>
  <c r="AM943" i="7"/>
  <c r="AM944" i="7"/>
  <c r="AM945" i="7"/>
  <c r="AM946" i="7"/>
  <c r="AM947" i="7"/>
  <c r="AM948" i="7"/>
  <c r="AM949" i="7"/>
  <c r="AM950" i="7"/>
  <c r="AM951" i="7"/>
  <c r="AM952" i="7"/>
  <c r="AM953" i="7"/>
  <c r="AM954" i="7"/>
  <c r="AM955" i="7"/>
  <c r="AM956" i="7"/>
  <c r="AM957" i="7"/>
  <c r="AM958" i="7"/>
  <c r="AM959" i="7"/>
  <c r="AM960" i="7"/>
  <c r="AM961" i="7"/>
  <c r="AM962" i="7"/>
  <c r="AM963" i="7"/>
  <c r="AM964" i="7"/>
  <c r="AM965" i="7"/>
  <c r="AM966" i="7"/>
  <c r="AM967" i="7"/>
  <c r="AM968" i="7"/>
  <c r="AM969" i="7"/>
  <c r="AM970" i="7"/>
  <c r="AM971" i="7"/>
  <c r="AM972" i="7"/>
  <c r="AM973" i="7"/>
  <c r="AM974" i="7"/>
  <c r="AM975" i="7"/>
  <c r="AM976" i="7"/>
  <c r="AM977" i="7"/>
  <c r="AM978" i="7"/>
  <c r="AM979" i="7"/>
  <c r="AM980" i="7"/>
  <c r="AM981" i="7"/>
  <c r="AM982" i="7"/>
  <c r="AM983" i="7"/>
  <c r="AM984" i="7"/>
  <c r="AM985" i="7"/>
  <c r="AM986" i="7"/>
  <c r="AM987" i="7"/>
  <c r="AM988" i="7"/>
  <c r="AM989" i="7"/>
  <c r="AM990" i="7"/>
  <c r="AM991" i="7"/>
  <c r="AM992" i="7"/>
  <c r="AM993" i="7"/>
  <c r="AM994" i="7"/>
  <c r="AM995" i="7"/>
  <c r="AM996" i="7"/>
  <c r="AM997" i="7"/>
  <c r="AM998" i="7"/>
  <c r="AM999" i="7"/>
  <c r="AM1000" i="7"/>
  <c r="AM1001" i="7"/>
  <c r="AM1002" i="7"/>
  <c r="AM1003" i="7"/>
  <c r="AM1004" i="7"/>
  <c r="AM1005" i="7"/>
  <c r="AM1006" i="7"/>
  <c r="AM1007" i="7"/>
  <c r="AM1008" i="7"/>
  <c r="AM1009" i="7"/>
  <c r="AM1010" i="7"/>
  <c r="AM1011" i="7"/>
  <c r="AM1012" i="7"/>
  <c r="AM1013" i="7"/>
  <c r="AM1014" i="7"/>
  <c r="AM1015" i="7"/>
  <c r="AM1016" i="7"/>
  <c r="AM1017" i="7"/>
  <c r="AM1018" i="7"/>
  <c r="AM1019" i="7"/>
  <c r="AM1020" i="7"/>
  <c r="AM1021" i="7"/>
  <c r="AM1022" i="7"/>
  <c r="AM1023" i="7"/>
  <c r="AM1024" i="7"/>
  <c r="AM1025" i="7"/>
  <c r="AM1026" i="7"/>
  <c r="AM1027" i="7"/>
  <c r="AM1028" i="7"/>
  <c r="AM1029" i="7"/>
  <c r="AM1030" i="7"/>
  <c r="AM1031" i="7"/>
  <c r="AM1032" i="7"/>
  <c r="AM1033" i="7"/>
  <c r="AM1034" i="7"/>
  <c r="AM1035" i="7"/>
  <c r="AM1036" i="7"/>
  <c r="AM1037" i="7"/>
  <c r="AM1038" i="7"/>
  <c r="AM1039" i="7"/>
  <c r="AM1040" i="7"/>
  <c r="AM1041" i="7"/>
  <c r="AM1042" i="7"/>
  <c r="AM1043" i="7"/>
  <c r="AM1044" i="7"/>
  <c r="AM1045" i="7"/>
  <c r="AM1046" i="7"/>
  <c r="AM1047" i="7"/>
  <c r="AM1048" i="7"/>
  <c r="AM1049" i="7"/>
  <c r="AM1050" i="7"/>
  <c r="AM1051" i="7"/>
  <c r="AM1052" i="7"/>
  <c r="AM1053" i="7"/>
  <c r="AM1054" i="7"/>
  <c r="AM1055" i="7"/>
  <c r="AM1056" i="7"/>
  <c r="AM1057" i="7"/>
  <c r="AM1058" i="7"/>
  <c r="AM1059" i="7"/>
  <c r="AM1060" i="7"/>
  <c r="AM1061" i="7"/>
  <c r="AM1062" i="7"/>
  <c r="AM1063" i="7"/>
  <c r="AM1064" i="7"/>
  <c r="AM1065" i="7"/>
  <c r="AM1066" i="7"/>
  <c r="AM1067" i="7"/>
  <c r="AM1068" i="7"/>
  <c r="AM1069" i="7"/>
  <c r="AM1070" i="7"/>
  <c r="AM1071" i="7"/>
  <c r="AM1072" i="7"/>
  <c r="AM1073" i="7"/>
  <c r="AM1074" i="7"/>
  <c r="AM1075" i="7"/>
  <c r="AM1076" i="7"/>
  <c r="AM1077" i="7"/>
  <c r="AM1078" i="7"/>
  <c r="AM1079" i="7"/>
  <c r="AM1080" i="7"/>
  <c r="AM1081" i="7"/>
  <c r="AM1082" i="7"/>
  <c r="AM1083" i="7"/>
  <c r="AM1084" i="7"/>
  <c r="AM1085" i="7"/>
  <c r="AM1086" i="7"/>
  <c r="AM1087" i="7"/>
  <c r="AM1088" i="7"/>
  <c r="AM1089" i="7"/>
  <c r="AM1090" i="7"/>
  <c r="AM1091" i="7"/>
  <c r="AM1092" i="7"/>
  <c r="AM1093" i="7"/>
  <c r="AM1094" i="7"/>
  <c r="AM1095" i="7"/>
  <c r="AM1096" i="7"/>
  <c r="AM1097" i="7"/>
  <c r="AM1098" i="7"/>
  <c r="AM1099" i="7"/>
  <c r="AM1100" i="7"/>
  <c r="AM1101" i="7"/>
  <c r="AM1102" i="7"/>
  <c r="AM1103" i="7"/>
  <c r="AM1104" i="7"/>
  <c r="AM1105" i="7"/>
  <c r="AM1106" i="7"/>
  <c r="AM1107" i="7"/>
  <c r="AM1108" i="7"/>
  <c r="AM1109" i="7"/>
  <c r="AM1110" i="7"/>
  <c r="AM1111" i="7"/>
  <c r="AM1112" i="7"/>
  <c r="AM1113" i="7"/>
  <c r="AM1114" i="7"/>
  <c r="AM1115" i="7"/>
  <c r="AM1116" i="7"/>
  <c r="AM1117" i="7"/>
  <c r="AM1118" i="7"/>
  <c r="AM1119" i="7"/>
  <c r="AM1120" i="7"/>
  <c r="AM1121" i="7"/>
  <c r="AM1122" i="7"/>
  <c r="AM1123" i="7"/>
  <c r="AM1124" i="7"/>
  <c r="AM1125" i="7"/>
  <c r="AM1126" i="7"/>
  <c r="AM1127" i="7"/>
  <c r="AM1128" i="7"/>
  <c r="AM1129" i="7"/>
  <c r="AM1130" i="7"/>
  <c r="AM1131" i="7"/>
  <c r="AM1132" i="7"/>
  <c r="AM1133" i="7"/>
  <c r="AM1134" i="7"/>
  <c r="AM1135" i="7"/>
  <c r="AM1136" i="7"/>
  <c r="AM1137" i="7"/>
  <c r="AM1138" i="7"/>
  <c r="AM1139" i="7"/>
  <c r="AM1140" i="7"/>
  <c r="AM1141" i="7"/>
  <c r="AM1142" i="7"/>
  <c r="AM1143" i="7"/>
  <c r="AM1144" i="7"/>
  <c r="AM1145" i="7"/>
  <c r="AM1146" i="7"/>
  <c r="AM1147" i="7"/>
  <c r="AM1148" i="7"/>
  <c r="AM1149" i="7"/>
  <c r="AM1150" i="7"/>
  <c r="AM1151" i="7"/>
  <c r="AM1152" i="7"/>
  <c r="AM1153" i="7"/>
  <c r="AM1154" i="7"/>
  <c r="AM1155" i="7"/>
  <c r="AM1156" i="7"/>
  <c r="AM1157" i="7"/>
  <c r="AM1158" i="7"/>
  <c r="AM1159" i="7"/>
  <c r="AM1160" i="7"/>
  <c r="AM1161" i="7"/>
  <c r="AM1162" i="7"/>
  <c r="AM1163" i="7"/>
  <c r="AM1164" i="7"/>
  <c r="AM1165" i="7"/>
  <c r="AM1166" i="7"/>
  <c r="AM1167" i="7"/>
  <c r="AM1168" i="7"/>
  <c r="AM1169" i="7"/>
  <c r="AM1170" i="7"/>
  <c r="AM1171" i="7"/>
  <c r="AM1172" i="7"/>
  <c r="AM1173" i="7"/>
  <c r="AM1174" i="7"/>
  <c r="AM1175" i="7"/>
  <c r="AM1176" i="7"/>
  <c r="AM1177" i="7"/>
  <c r="AM1178" i="7"/>
  <c r="AM1179" i="7"/>
  <c r="AM1180" i="7"/>
  <c r="AM1181" i="7"/>
  <c r="AM1182" i="7"/>
  <c r="AM1183" i="7"/>
  <c r="AM1184" i="7"/>
  <c r="AM1185" i="7"/>
  <c r="AM1186" i="7"/>
  <c r="AM1187" i="7"/>
  <c r="AM1188" i="7"/>
  <c r="AM1189" i="7"/>
  <c r="AM1190" i="7"/>
  <c r="AM1191" i="7"/>
  <c r="AM1192" i="7"/>
  <c r="AM1193" i="7"/>
  <c r="AM1194" i="7"/>
  <c r="AM1195" i="7"/>
  <c r="AM1196" i="7"/>
  <c r="AM1197" i="7"/>
  <c r="AM1198" i="7"/>
  <c r="AM1199" i="7"/>
  <c r="AM1200" i="7"/>
  <c r="AM1201" i="7"/>
  <c r="AM1202" i="7"/>
  <c r="AM1203" i="7"/>
  <c r="AM1204" i="7"/>
  <c r="AM1205" i="7"/>
  <c r="AM1206" i="7"/>
  <c r="AM1207" i="7"/>
  <c r="AM1208" i="7"/>
  <c r="AM1209" i="7"/>
  <c r="AM1210" i="7"/>
  <c r="AM1211" i="7"/>
  <c r="AM1212" i="7"/>
  <c r="AM1213" i="7"/>
  <c r="AM1214" i="7"/>
  <c r="AM1215" i="7"/>
  <c r="AM1216" i="7"/>
  <c r="AM1217" i="7"/>
  <c r="AM1218" i="7"/>
  <c r="AM1219" i="7"/>
  <c r="AM1220" i="7"/>
  <c r="AM1221" i="7"/>
  <c r="AM1222" i="7"/>
  <c r="AM1223" i="7"/>
  <c r="AM1224" i="7"/>
  <c r="AM1225" i="7"/>
  <c r="AM1226" i="7"/>
  <c r="AM1227" i="7"/>
  <c r="AM1228" i="7"/>
  <c r="AM1229" i="7"/>
  <c r="AM1230" i="7"/>
  <c r="AM1231" i="7"/>
  <c r="AM1232" i="7"/>
  <c r="AM1233" i="7"/>
  <c r="AM1234" i="7"/>
  <c r="AM1235" i="7"/>
  <c r="AM1236" i="7"/>
  <c r="AM1237" i="7"/>
  <c r="AM1238" i="7"/>
  <c r="AM1239" i="7"/>
  <c r="AM1240" i="7"/>
  <c r="AM1241" i="7"/>
  <c r="AM1242" i="7"/>
  <c r="AM1243" i="7"/>
  <c r="AM1244" i="7"/>
  <c r="AM1245" i="7"/>
  <c r="AM1246" i="7"/>
  <c r="AM1247" i="7"/>
  <c r="AM1248" i="7"/>
  <c r="AM1249" i="7"/>
  <c r="AM1250" i="7"/>
  <c r="AM1251" i="7"/>
  <c r="AM1252" i="7"/>
  <c r="AM1253" i="7"/>
  <c r="AM1254" i="7"/>
  <c r="AM1255" i="7"/>
  <c r="AM1256" i="7"/>
  <c r="AM1257" i="7"/>
  <c r="AM1258" i="7"/>
  <c r="AM1259" i="7"/>
  <c r="AM1260" i="7"/>
  <c r="AM1261" i="7"/>
  <c r="AM1262" i="7"/>
  <c r="AM1263" i="7"/>
  <c r="AM1264" i="7"/>
  <c r="AM1265" i="7"/>
  <c r="AM1266" i="7"/>
  <c r="AM1267" i="7"/>
  <c r="AM1268" i="7"/>
  <c r="AM1269" i="7"/>
  <c r="AM1270" i="7"/>
  <c r="AM1271" i="7"/>
  <c r="AM1272" i="7"/>
  <c r="AM1273" i="7"/>
  <c r="AM1274" i="7"/>
  <c r="AM1275" i="7"/>
  <c r="AM1276" i="7"/>
  <c r="AM1277" i="7"/>
  <c r="AM1278" i="7"/>
  <c r="AM1279" i="7"/>
  <c r="AM1280" i="7"/>
  <c r="AM1281" i="7"/>
  <c r="AM1282" i="7"/>
  <c r="AM1283" i="7"/>
  <c r="AM1284" i="7"/>
  <c r="AM1285" i="7"/>
  <c r="AM1286" i="7"/>
  <c r="AM1287" i="7"/>
  <c r="AM1288" i="7"/>
  <c r="AM1289" i="7"/>
  <c r="AM1290" i="7"/>
  <c r="AM1291" i="7"/>
  <c r="AM1292" i="7"/>
  <c r="AM1293" i="7"/>
  <c r="AM1294" i="7"/>
  <c r="AM1295" i="7"/>
  <c r="AM1296" i="7"/>
  <c r="AM1297" i="7"/>
  <c r="AM1298" i="7"/>
  <c r="AM1299" i="7"/>
  <c r="AM1300" i="7"/>
  <c r="AM1301" i="7"/>
  <c r="AM1302" i="7"/>
  <c r="AM1303" i="7"/>
  <c r="AM1304" i="7"/>
  <c r="AM1305" i="7"/>
  <c r="AM1306" i="7"/>
  <c r="AM1307" i="7"/>
  <c r="AM1308" i="7"/>
  <c r="AM1309" i="7"/>
  <c r="AM1310" i="7"/>
  <c r="AM1311" i="7"/>
  <c r="AM1312" i="7"/>
  <c r="AM1313" i="7"/>
  <c r="AM1314" i="7"/>
  <c r="AM1315" i="7"/>
  <c r="AM1316" i="7"/>
  <c r="AM1317" i="7"/>
  <c r="AM1318" i="7"/>
  <c r="AM1319" i="7"/>
  <c r="AM1320" i="7"/>
  <c r="AM1321" i="7"/>
  <c r="AM1322" i="7"/>
  <c r="AM1323" i="7"/>
  <c r="AM1324" i="7"/>
  <c r="AM1325" i="7"/>
  <c r="AM1326" i="7"/>
  <c r="AM1327" i="7"/>
  <c r="AM1328" i="7"/>
  <c r="AM1329" i="7"/>
  <c r="AM1330" i="7"/>
  <c r="AM1331" i="7"/>
  <c r="AM1332" i="7"/>
  <c r="AM1333" i="7"/>
  <c r="AM1334" i="7"/>
  <c r="AM1335" i="7"/>
  <c r="AM1336" i="7"/>
  <c r="AM1337" i="7"/>
  <c r="AM1338" i="7"/>
  <c r="AM1339" i="7"/>
  <c r="AM1340" i="7"/>
  <c r="AM1341" i="7"/>
  <c r="AM1342" i="7"/>
  <c r="AM1343" i="7"/>
  <c r="AM1344" i="7"/>
  <c r="AM1345" i="7"/>
  <c r="AM1346" i="7"/>
  <c r="AM1347" i="7"/>
  <c r="AM1348" i="7"/>
  <c r="AM1349" i="7"/>
  <c r="AM1350" i="7"/>
  <c r="AM1351" i="7"/>
  <c r="AM1352" i="7"/>
  <c r="AM1353" i="7"/>
  <c r="AM1354" i="7"/>
  <c r="AM1355" i="7"/>
  <c r="AM1356" i="7"/>
  <c r="AM1357" i="7"/>
  <c r="AM1358" i="7"/>
  <c r="AM1359" i="7"/>
  <c r="AM1360" i="7"/>
  <c r="AM1361" i="7"/>
  <c r="AM1362" i="7"/>
  <c r="AM1363" i="7"/>
  <c r="AM1364" i="7"/>
  <c r="AM1365" i="7"/>
  <c r="AM1366" i="7"/>
  <c r="AM1367" i="7"/>
  <c r="AM1368" i="7"/>
  <c r="AM1369" i="7"/>
  <c r="AM1370" i="7"/>
  <c r="AM1371" i="7"/>
  <c r="AM1372" i="7"/>
  <c r="AM1373" i="7"/>
  <c r="AM1374" i="7"/>
  <c r="AM1375" i="7"/>
  <c r="AM1376" i="7"/>
  <c r="AM1377" i="7"/>
  <c r="AM1378" i="7"/>
  <c r="AM1379" i="7"/>
  <c r="AM1380" i="7"/>
  <c r="AM1381" i="7"/>
  <c r="AM1382" i="7"/>
  <c r="AM1383" i="7"/>
  <c r="AM1384" i="7"/>
  <c r="AM1385" i="7"/>
  <c r="AM1386" i="7"/>
  <c r="AM1387" i="7"/>
  <c r="AM1388" i="7"/>
  <c r="AM1389" i="7"/>
  <c r="AM1390" i="7"/>
  <c r="AM1391" i="7"/>
  <c r="AM1392" i="7"/>
  <c r="AM1393" i="7"/>
  <c r="AM1394" i="7"/>
  <c r="AM1395" i="7"/>
  <c r="AM1396" i="7"/>
  <c r="AM1397" i="7"/>
  <c r="AM1398" i="7"/>
  <c r="AM1399" i="7"/>
  <c r="AM1400" i="7"/>
  <c r="AM1401" i="7"/>
  <c r="AM1402" i="7"/>
  <c r="AM1403" i="7"/>
  <c r="AM1404" i="7"/>
  <c r="AM1405" i="7"/>
  <c r="AM1406" i="7"/>
  <c r="AM1407" i="7"/>
  <c r="AM1408" i="7"/>
  <c r="AM1409" i="7"/>
  <c r="AM1410" i="7"/>
  <c r="AM1411" i="7"/>
  <c r="AM1412" i="7"/>
  <c r="AM1413" i="7"/>
  <c r="AM1414" i="7"/>
  <c r="AM1415" i="7"/>
  <c r="AM1416" i="7"/>
  <c r="AM1417" i="7"/>
  <c r="AM1418" i="7"/>
  <c r="AM1419" i="7"/>
  <c r="AM1420" i="7"/>
  <c r="AM1421" i="7"/>
  <c r="AM1422" i="7"/>
  <c r="AM1423" i="7"/>
  <c r="AM1424" i="7"/>
  <c r="AM1425" i="7"/>
  <c r="AM1426" i="7"/>
  <c r="AM1427" i="7"/>
  <c r="AM1428" i="7"/>
  <c r="AM1429" i="7"/>
  <c r="AM1430" i="7"/>
  <c r="AM1431" i="7"/>
  <c r="AM1432" i="7"/>
  <c r="AM1433" i="7"/>
  <c r="AM1434" i="7"/>
  <c r="AM1435" i="7"/>
  <c r="AM1436" i="7"/>
  <c r="AM1437" i="7"/>
  <c r="AM1438" i="7"/>
  <c r="AM1439" i="7"/>
  <c r="AM1440" i="7"/>
  <c r="AM1441" i="7"/>
  <c r="AM1442" i="7"/>
  <c r="AM1443" i="7"/>
  <c r="AM1444" i="7"/>
  <c r="AM1445" i="7"/>
  <c r="AM1446" i="7"/>
  <c r="AM1447" i="7"/>
  <c r="AM1448" i="7"/>
  <c r="AM1449" i="7"/>
  <c r="AM1450" i="7"/>
  <c r="AM1451" i="7"/>
  <c r="AM1452" i="7"/>
  <c r="AM1453" i="7"/>
  <c r="AM1454" i="7"/>
  <c r="AM1455" i="7"/>
  <c r="AM1456" i="7"/>
  <c r="AM1457" i="7"/>
  <c r="AM1458" i="7"/>
  <c r="AM1459" i="7"/>
  <c r="AM1460" i="7"/>
  <c r="AM1461" i="7"/>
  <c r="AM1462" i="7"/>
  <c r="AM1463" i="7"/>
  <c r="AM1464" i="7"/>
  <c r="AM1465" i="7"/>
  <c r="AM1466" i="7"/>
  <c r="AM1467" i="7"/>
  <c r="AM1468" i="7"/>
  <c r="AM1469" i="7"/>
  <c r="AM1470" i="7"/>
  <c r="AM1471" i="7"/>
  <c r="AM1472" i="7"/>
  <c r="AM1473" i="7"/>
  <c r="AM1474" i="7"/>
  <c r="AM1475" i="7"/>
  <c r="AM1476" i="7"/>
  <c r="AM1477" i="7"/>
  <c r="AM1478" i="7"/>
  <c r="AM1479" i="7"/>
  <c r="AM1480" i="7"/>
  <c r="AM1481" i="7"/>
  <c r="AM1482" i="7"/>
  <c r="AM1483" i="7"/>
  <c r="AM1484" i="7"/>
  <c r="AM1485" i="7"/>
  <c r="AM1486" i="7"/>
  <c r="AM1487" i="7"/>
  <c r="AM1488" i="7"/>
  <c r="AM1489" i="7"/>
  <c r="AM1490" i="7"/>
  <c r="AM1491" i="7"/>
  <c r="AM1492" i="7"/>
  <c r="AM1493" i="7"/>
  <c r="AM1494" i="7"/>
  <c r="AM1495" i="7"/>
  <c r="AM1496" i="7"/>
  <c r="AM1497" i="7"/>
  <c r="AM1498" i="7"/>
  <c r="AM1499" i="7"/>
  <c r="AM1500" i="7"/>
  <c r="AM1501" i="7"/>
  <c r="AM1502" i="7"/>
  <c r="AM1503" i="7"/>
  <c r="AM1504" i="7"/>
  <c r="AM1505" i="7"/>
  <c r="AM1506" i="7"/>
  <c r="AM1507" i="7"/>
  <c r="AM1508" i="7"/>
  <c r="AM1509" i="7"/>
  <c r="AM1510" i="7"/>
  <c r="AM1511" i="7"/>
  <c r="AM1512" i="7"/>
  <c r="AM1513" i="7"/>
  <c r="AM1514" i="7"/>
  <c r="AM1515" i="7"/>
  <c r="AM1516" i="7"/>
  <c r="AM1517" i="7"/>
  <c r="AM1518" i="7"/>
  <c r="AM1519" i="7"/>
  <c r="AM1520" i="7"/>
  <c r="AM1521" i="7"/>
  <c r="AM1522" i="7"/>
  <c r="AM1523" i="7"/>
  <c r="AM1524" i="7"/>
  <c r="AM1525" i="7"/>
  <c r="AM1526" i="7"/>
  <c r="AM1527" i="7"/>
  <c r="AM1528" i="7"/>
  <c r="AM1529" i="7"/>
  <c r="AM1530" i="7"/>
  <c r="AM1531" i="7"/>
  <c r="AM1532" i="7"/>
  <c r="AM1533" i="7"/>
  <c r="AM1534" i="7"/>
  <c r="AM1535" i="7"/>
  <c r="AM1536" i="7"/>
  <c r="AM1537" i="7"/>
  <c r="AM1538" i="7"/>
  <c r="AM1539" i="7"/>
  <c r="AM1540" i="7"/>
  <c r="AM1541" i="7"/>
  <c r="AM1542" i="7"/>
  <c r="AM1543" i="7"/>
  <c r="AM1544" i="7"/>
  <c r="AM1545" i="7"/>
  <c r="AM1546" i="7"/>
  <c r="AM1547" i="7"/>
  <c r="AM1548" i="7"/>
  <c r="AM1549" i="7"/>
  <c r="AM1550" i="7"/>
  <c r="AM1551" i="7"/>
  <c r="AM1552" i="7"/>
  <c r="AM1553" i="7"/>
  <c r="AM1554" i="7"/>
  <c r="AM1555" i="7"/>
  <c r="AM1556" i="7"/>
  <c r="AM1557" i="7"/>
  <c r="AM1558" i="7"/>
  <c r="AM1559" i="7"/>
  <c r="AM1560" i="7"/>
  <c r="AM1561" i="7"/>
  <c r="AM1562" i="7"/>
  <c r="AM1563" i="7"/>
  <c r="AM1564" i="7"/>
  <c r="AM1565" i="7"/>
  <c r="AM1566" i="7"/>
  <c r="AM1567" i="7"/>
  <c r="AM1568" i="7"/>
  <c r="AM1569" i="7"/>
  <c r="AM1570" i="7"/>
  <c r="AM1571" i="7"/>
  <c r="AM1572" i="7"/>
  <c r="AM1573" i="7"/>
  <c r="AM1574" i="7"/>
  <c r="AM1575" i="7"/>
  <c r="AM1576" i="7"/>
  <c r="AM1577" i="7"/>
  <c r="AM1578" i="7"/>
  <c r="AM1579" i="7"/>
  <c r="AM1580" i="7"/>
  <c r="AM1581" i="7"/>
  <c r="AM1582" i="7"/>
  <c r="AM1583" i="7"/>
  <c r="AM1584" i="7"/>
  <c r="AM1585" i="7"/>
  <c r="AM1586" i="7"/>
  <c r="AM1587" i="7"/>
  <c r="AM1588" i="7"/>
  <c r="AM1589" i="7"/>
  <c r="AM1590" i="7"/>
  <c r="AM1591" i="7"/>
  <c r="AM1592" i="7"/>
  <c r="AM1593" i="7"/>
  <c r="AM1594" i="7"/>
  <c r="AM1595" i="7"/>
  <c r="AM1596" i="7"/>
  <c r="AM1597" i="7"/>
  <c r="AM1598" i="7"/>
  <c r="AM1599" i="7"/>
  <c r="AM1600" i="7"/>
  <c r="AM1601" i="7"/>
  <c r="AM1602" i="7"/>
  <c r="AM1603" i="7"/>
  <c r="AM1604" i="7"/>
  <c r="AM1605" i="7"/>
  <c r="AM1606" i="7"/>
  <c r="AM1607" i="7"/>
  <c r="AM1608" i="7"/>
  <c r="AM1609" i="7"/>
  <c r="AM1610" i="7"/>
  <c r="AM1611" i="7"/>
  <c r="AM1612" i="7"/>
  <c r="AM1613" i="7"/>
  <c r="AM1614" i="7"/>
  <c r="AM1615" i="7"/>
  <c r="AM1616" i="7"/>
  <c r="AM1617" i="7"/>
  <c r="AM1618" i="7"/>
  <c r="AM1619" i="7"/>
  <c r="AM1620" i="7"/>
  <c r="AM1621" i="7"/>
  <c r="AM1622" i="7"/>
  <c r="AM1623" i="7"/>
  <c r="AM1624" i="7"/>
  <c r="AM1625" i="7"/>
  <c r="AM1626" i="7"/>
  <c r="AM1627" i="7"/>
  <c r="AM1628" i="7"/>
  <c r="AM1629" i="7"/>
  <c r="AM1630" i="7"/>
  <c r="AM1631" i="7"/>
  <c r="AM1632" i="7"/>
  <c r="AM1633" i="7"/>
  <c r="AM1634" i="7"/>
  <c r="AM1635" i="7"/>
  <c r="AM1636" i="7"/>
  <c r="AM1637" i="7"/>
  <c r="AM1638" i="7"/>
  <c r="AM1639" i="7"/>
  <c r="AM1640" i="7"/>
  <c r="AM1641" i="7"/>
  <c r="AM1642" i="7"/>
  <c r="AM1643" i="7"/>
  <c r="AM1644" i="7"/>
  <c r="AM1645" i="7"/>
  <c r="AM1646" i="7"/>
  <c r="AM1647" i="7"/>
  <c r="AM1648" i="7"/>
  <c r="AM1649" i="7"/>
  <c r="AM1650" i="7"/>
  <c r="AM1651" i="7"/>
  <c r="AM1652" i="7"/>
  <c r="AM1653" i="7"/>
  <c r="AM1654" i="7"/>
  <c r="AM1655" i="7"/>
  <c r="AM1656" i="7"/>
  <c r="AM1657" i="7"/>
  <c r="AM1658" i="7"/>
  <c r="AM1659" i="7"/>
  <c r="AM1660" i="7"/>
  <c r="AM1661" i="7"/>
  <c r="AM1662" i="7"/>
  <c r="AM1663" i="7"/>
  <c r="AM1664" i="7"/>
  <c r="AM1665" i="7"/>
  <c r="AM1666" i="7"/>
  <c r="AM1667" i="7"/>
  <c r="AM1668" i="7"/>
  <c r="AM1669" i="7"/>
  <c r="AM1670" i="7"/>
  <c r="AM1671" i="7"/>
  <c r="AM1672" i="7"/>
  <c r="AM1673" i="7"/>
  <c r="AM1674" i="7"/>
  <c r="AM1675" i="7"/>
  <c r="AM1676" i="7"/>
  <c r="AM1677" i="7"/>
  <c r="AM1678" i="7"/>
  <c r="AM1679" i="7"/>
  <c r="AM1680" i="7"/>
  <c r="AM1681" i="7"/>
  <c r="AM1682" i="7"/>
  <c r="AM1683" i="7"/>
  <c r="AM1684" i="7"/>
  <c r="AM1685" i="7"/>
  <c r="AM1686" i="7"/>
  <c r="AM1687" i="7"/>
  <c r="AM1688" i="7"/>
  <c r="AM1689" i="7"/>
  <c r="AM1690" i="7"/>
  <c r="AM1691" i="7"/>
  <c r="AM1692" i="7"/>
  <c r="AM1693" i="7"/>
  <c r="AM1694" i="7"/>
  <c r="AM1695" i="7"/>
  <c r="AM1696" i="7"/>
  <c r="AM1697" i="7"/>
  <c r="AM1698" i="7"/>
  <c r="AM1699" i="7"/>
  <c r="AM1700" i="7"/>
  <c r="AM1701" i="7"/>
  <c r="AM1702" i="7"/>
  <c r="AM1703" i="7"/>
  <c r="AM1704" i="7"/>
  <c r="AM1705" i="7"/>
  <c r="AM1706" i="7"/>
  <c r="AM1707" i="7"/>
  <c r="AM1708" i="7"/>
  <c r="AM1709" i="7"/>
  <c r="AM1710" i="7"/>
  <c r="AM1711" i="7"/>
  <c r="AM1712" i="7"/>
  <c r="AM1713" i="7"/>
  <c r="AM1714" i="7"/>
  <c r="AM1715" i="7"/>
  <c r="AM1716" i="7"/>
  <c r="AM1717" i="7"/>
  <c r="AM1718" i="7"/>
  <c r="AM1719" i="7"/>
  <c r="AM1720" i="7"/>
  <c r="AM1721" i="7"/>
  <c r="AM1722" i="7"/>
  <c r="AM1723" i="7"/>
  <c r="AM1724" i="7"/>
  <c r="AM1725" i="7"/>
  <c r="AM1726" i="7"/>
  <c r="AM1727" i="7"/>
  <c r="AM1728" i="7"/>
  <c r="AM1729" i="7"/>
  <c r="AM1730" i="7"/>
  <c r="AM1731" i="7"/>
  <c r="AM1732" i="7"/>
  <c r="AM1733" i="7"/>
  <c r="AM1734" i="7"/>
  <c r="AM1735" i="7"/>
  <c r="AM1736" i="7"/>
  <c r="AM1737" i="7"/>
  <c r="AM1738" i="7"/>
  <c r="AM1739" i="7"/>
  <c r="AM1740" i="7"/>
  <c r="AM1741" i="7"/>
  <c r="AM1742" i="7"/>
  <c r="AM1743" i="7"/>
  <c r="AM1744" i="7"/>
  <c r="AM1745" i="7"/>
  <c r="AM1746" i="7"/>
  <c r="AM1747" i="7"/>
  <c r="AM1748" i="7"/>
  <c r="AM1749" i="7"/>
  <c r="AM1750" i="7"/>
  <c r="AM1751" i="7"/>
  <c r="AM1752" i="7"/>
  <c r="AM1753" i="7"/>
  <c r="AM1754" i="7"/>
  <c r="AM1755" i="7"/>
  <c r="AM1756" i="7"/>
  <c r="AM1757" i="7"/>
  <c r="AM1758" i="7"/>
  <c r="AM1759" i="7"/>
  <c r="AM1760" i="7"/>
  <c r="AM1761" i="7"/>
  <c r="AM1762" i="7"/>
  <c r="AM1763" i="7"/>
  <c r="AM1764" i="7"/>
  <c r="AM1765" i="7"/>
  <c r="AM1766" i="7"/>
  <c r="AM1767" i="7"/>
  <c r="AM1768" i="7"/>
  <c r="AM1769" i="7"/>
  <c r="AM1770" i="7"/>
  <c r="AM1771" i="7"/>
  <c r="AM1772" i="7"/>
  <c r="AM1773" i="7"/>
  <c r="AM1774" i="7"/>
  <c r="AM1775" i="7"/>
  <c r="AM1776" i="7"/>
  <c r="AM1777" i="7"/>
  <c r="AM1778" i="7"/>
  <c r="AM1779" i="7"/>
  <c r="AM1780" i="7"/>
  <c r="AM1781" i="7"/>
  <c r="AM1782" i="7"/>
  <c r="AM1783" i="7"/>
  <c r="AM1784" i="7"/>
  <c r="AM1785" i="7"/>
  <c r="AM1786" i="7"/>
  <c r="AM1787" i="7"/>
  <c r="AM1788" i="7"/>
  <c r="AM1789" i="7"/>
  <c r="AM1790" i="7"/>
  <c r="AM1791" i="7"/>
  <c r="AM1792" i="7"/>
  <c r="AM1793" i="7"/>
  <c r="AM1794" i="7"/>
  <c r="AM1795" i="7"/>
  <c r="AM1796" i="7"/>
  <c r="AM1797" i="7"/>
  <c r="AM1798" i="7"/>
  <c r="AM1799" i="7"/>
  <c r="AM1800" i="7"/>
  <c r="AM1801" i="7"/>
  <c r="AM1802" i="7"/>
  <c r="AM1803" i="7"/>
  <c r="AM1804" i="7"/>
  <c r="AM1805" i="7"/>
  <c r="AM1806" i="7"/>
  <c r="AM1807" i="7"/>
  <c r="AM1808" i="7"/>
  <c r="AM1809" i="7"/>
  <c r="AM1810" i="7"/>
  <c r="AM1811" i="7"/>
  <c r="AM1812" i="7"/>
  <c r="AM1813" i="7"/>
  <c r="AM1814" i="7"/>
  <c r="AM1815" i="7"/>
  <c r="AM1816" i="7"/>
  <c r="AM1817" i="7"/>
  <c r="AM1818" i="7"/>
  <c r="AM1819" i="7"/>
  <c r="AM1820" i="7"/>
  <c r="AM1821" i="7"/>
  <c r="AM1822" i="7"/>
  <c r="AM1823" i="7"/>
  <c r="AM1824" i="7"/>
  <c r="AM1825" i="7"/>
  <c r="AM1826" i="7"/>
  <c r="AM1827" i="7"/>
  <c r="AM1828" i="7"/>
  <c r="AM1829" i="7"/>
  <c r="AM1830" i="7"/>
  <c r="AM1831" i="7"/>
  <c r="AM1832" i="7"/>
  <c r="AM1833" i="7"/>
  <c r="AM1834" i="7"/>
  <c r="AM1835" i="7"/>
  <c r="AM1836" i="7"/>
  <c r="AM1837" i="7"/>
  <c r="AM1838" i="7"/>
  <c r="AM1839" i="7"/>
  <c r="AM1840" i="7"/>
  <c r="AM1841" i="7"/>
  <c r="AM1842" i="7"/>
  <c r="AM1843" i="7"/>
  <c r="AM1844" i="7"/>
  <c r="AM1845" i="7"/>
  <c r="AM1846" i="7"/>
  <c r="AM1847" i="7"/>
  <c r="AM1848" i="7"/>
  <c r="AM1849" i="7"/>
  <c r="AM1850" i="7"/>
  <c r="AM1851" i="7"/>
  <c r="AM1852" i="7"/>
  <c r="AM1853" i="7"/>
  <c r="AM1854" i="7"/>
  <c r="AM1855" i="7"/>
  <c r="AM1856" i="7"/>
  <c r="AM1857" i="7"/>
  <c r="AM1858" i="7"/>
  <c r="AM1859" i="7"/>
  <c r="AM1860" i="7"/>
  <c r="AM1861" i="7"/>
  <c r="AM1862" i="7"/>
  <c r="AM1863" i="7"/>
  <c r="AM1864" i="7"/>
  <c r="AM1865" i="7"/>
  <c r="AM1866" i="7"/>
  <c r="AM1867" i="7"/>
  <c r="AM1868" i="7"/>
  <c r="AM1869" i="7"/>
  <c r="AM1870" i="7"/>
  <c r="AM1871" i="7"/>
  <c r="AM1872" i="7"/>
  <c r="AM1873" i="7"/>
  <c r="AM1874" i="7"/>
  <c r="AM1875" i="7"/>
  <c r="AM1876" i="7"/>
  <c r="AM1877" i="7"/>
  <c r="AM1878" i="7"/>
  <c r="AM1879" i="7"/>
  <c r="AM1880" i="7"/>
  <c r="AM1881" i="7"/>
  <c r="AM1882" i="7"/>
  <c r="AM1883" i="7"/>
  <c r="AM1884" i="7"/>
  <c r="AM1885" i="7"/>
  <c r="AM1886" i="7"/>
  <c r="AM1887" i="7"/>
  <c r="AM1888" i="7"/>
  <c r="AM1889" i="7"/>
  <c r="AM1890" i="7"/>
  <c r="AM1891" i="7"/>
  <c r="AM1892" i="7"/>
  <c r="AM1893" i="7"/>
  <c r="AM1894" i="7"/>
  <c r="AM1895" i="7"/>
  <c r="AM1896" i="7"/>
  <c r="AM1897" i="7"/>
  <c r="AM1898" i="7"/>
  <c r="AM1899" i="7"/>
  <c r="AM1900" i="7"/>
  <c r="AM1901" i="7"/>
  <c r="AM1902" i="7"/>
  <c r="AM1903" i="7"/>
  <c r="AM1904" i="7"/>
  <c r="AM1905" i="7"/>
  <c r="AM1906" i="7"/>
  <c r="AM1907" i="7"/>
  <c r="AM1908" i="7"/>
  <c r="AM1909" i="7"/>
  <c r="AM1910" i="7"/>
  <c r="AM1911" i="7"/>
  <c r="AM1912" i="7"/>
  <c r="AM1913" i="7"/>
  <c r="AM1914" i="7"/>
  <c r="AM1915" i="7"/>
  <c r="AM1916" i="7"/>
  <c r="AM1917" i="7"/>
  <c r="AM1918" i="7"/>
  <c r="AM1919" i="7"/>
  <c r="AM1920" i="7"/>
  <c r="AM1921" i="7"/>
  <c r="AM1922" i="7"/>
  <c r="AM1923" i="7"/>
  <c r="AM1924" i="7"/>
  <c r="AM1925" i="7"/>
  <c r="AM1926" i="7"/>
  <c r="AM1927" i="7"/>
  <c r="AM1928" i="7"/>
  <c r="AM1929" i="7"/>
  <c r="AM1930" i="7"/>
  <c r="AM1931" i="7"/>
  <c r="AM1932" i="7"/>
  <c r="AM1933" i="7"/>
  <c r="AM1934" i="7"/>
  <c r="AM1935" i="7"/>
  <c r="AM1936" i="7"/>
  <c r="AM1937" i="7"/>
  <c r="AM1938" i="7"/>
  <c r="AM1939" i="7"/>
  <c r="AM1940" i="7"/>
  <c r="AM1941" i="7"/>
  <c r="AM1942" i="7"/>
  <c r="AM1943" i="7"/>
  <c r="AM1944" i="7"/>
  <c r="AM1945" i="7"/>
  <c r="AM1946" i="7"/>
  <c r="AM1947" i="7"/>
  <c r="AM1948" i="7"/>
  <c r="AM1949" i="7"/>
  <c r="AM1950" i="7"/>
  <c r="AM1951" i="7"/>
  <c r="AM1952" i="7"/>
  <c r="AM1953" i="7"/>
  <c r="AM1954" i="7"/>
  <c r="AM1955" i="7"/>
  <c r="AM1956" i="7"/>
  <c r="AM1957" i="7"/>
  <c r="AM1958" i="7"/>
  <c r="AM1959" i="7"/>
  <c r="AM1960" i="7"/>
  <c r="AM1961" i="7"/>
  <c r="AM1962" i="7"/>
  <c r="AM1963" i="7"/>
  <c r="AM1964" i="7"/>
  <c r="AM1965" i="7"/>
  <c r="AM1966" i="7"/>
  <c r="AM1967" i="7"/>
  <c r="AM1968" i="7"/>
  <c r="AM1969" i="7"/>
  <c r="AM1970" i="7"/>
  <c r="AM1971" i="7"/>
  <c r="AM1972" i="7"/>
  <c r="AM1973" i="7"/>
  <c r="AM1974" i="7"/>
  <c r="AM1975" i="7"/>
  <c r="AM1976" i="7"/>
  <c r="AM1977" i="7"/>
  <c r="AM1978" i="7"/>
  <c r="AM1979" i="7"/>
  <c r="AM1980" i="7"/>
  <c r="AM1981" i="7"/>
  <c r="AM1982" i="7"/>
  <c r="AM1983" i="7"/>
  <c r="AM1984" i="7"/>
  <c r="AM1985" i="7"/>
  <c r="AM1986" i="7"/>
  <c r="AM1987" i="7"/>
  <c r="AM1988" i="7"/>
  <c r="AM1989" i="7"/>
  <c r="AM1990" i="7"/>
  <c r="AM1991" i="7"/>
  <c r="AM1992" i="7"/>
  <c r="AM1993" i="7"/>
  <c r="AM1994" i="7"/>
  <c r="AM1995" i="7"/>
  <c r="AM1996" i="7"/>
  <c r="AM1997" i="7"/>
  <c r="AM1998" i="7"/>
  <c r="AM1999" i="7"/>
  <c r="AM2000" i="7"/>
  <c r="AM2001" i="7"/>
  <c r="AM1" i="7"/>
  <c r="AN1" i="7" l="1"/>
  <c r="AN2" i="7" l="1"/>
  <c r="AN10" i="7"/>
  <c r="AN9" i="7"/>
  <c r="AN8" i="7"/>
  <c r="AN7" i="7"/>
  <c r="AN6" i="7"/>
  <c r="AN5" i="7"/>
  <c r="AN4" i="7"/>
  <c r="AN3" i="7"/>
  <c r="M7" i="7" l="1"/>
  <c r="L7" i="7"/>
  <c r="G17" i="5" l="1"/>
  <c r="B17" i="5"/>
  <c r="F33" i="4"/>
  <c r="B33" i="4"/>
  <c r="I17" i="5" l="1"/>
  <c r="G34" i="1"/>
  <c r="D17" i="5"/>
  <c r="D34" i="1"/>
  <c r="Y33" i="4"/>
  <c r="J54" i="4"/>
  <c r="Z33" i="4"/>
  <c r="K54" i="4"/>
  <c r="B54" i="4"/>
  <c r="D33" i="4"/>
  <c r="H33" i="4"/>
  <c r="K17" i="5" s="1"/>
  <c r="C17" i="7"/>
  <c r="F17" i="5" l="1"/>
  <c r="AB60" i="7" l="1"/>
  <c r="AB59" i="7"/>
  <c r="AB58" i="7"/>
  <c r="AB57" i="7"/>
  <c r="AB56" i="7"/>
  <c r="AB55" i="7"/>
  <c r="AB54" i="7"/>
  <c r="AA60" i="7"/>
  <c r="AA59" i="7"/>
  <c r="AA58" i="7"/>
  <c r="AA57" i="7"/>
  <c r="AA56" i="7"/>
  <c r="AA55" i="7"/>
  <c r="AA54" i="7"/>
  <c r="C20" i="7" l="1"/>
  <c r="C21" i="7"/>
  <c r="L24" i="6"/>
  <c r="G24" i="6"/>
  <c r="B24" i="6"/>
  <c r="L13" i="6"/>
  <c r="X3" i="7" l="1"/>
  <c r="X2" i="7"/>
  <c r="H10" i="1"/>
  <c r="I24" i="5" s="1"/>
  <c r="H7" i="1"/>
  <c r="I22" i="5" s="1"/>
  <c r="H2" i="1"/>
  <c r="F22" i="5" s="1"/>
  <c r="B30" i="7" l="1"/>
  <c r="G13" i="6"/>
  <c r="B13" i="6"/>
  <c r="L2" i="6"/>
  <c r="G2" i="6"/>
  <c r="B2" i="6"/>
  <c r="G2" i="4"/>
  <c r="G3" i="4"/>
  <c r="C33" i="4" s="1"/>
  <c r="C17" i="5" s="1"/>
  <c r="E17" i="5" s="1"/>
  <c r="G11" i="4"/>
  <c r="G33" i="4" s="1"/>
  <c r="H17" i="5" s="1"/>
  <c r="J17" i="5" s="1"/>
  <c r="G10" i="4"/>
  <c r="G8" i="4"/>
  <c r="E21" i="1"/>
  <c r="E22" i="1"/>
  <c r="E23" i="1"/>
  <c r="E24" i="1"/>
  <c r="E25" i="1"/>
  <c r="E26" i="1"/>
  <c r="E27" i="1"/>
  <c r="E28" i="1"/>
  <c r="E29" i="1"/>
  <c r="E30" i="1"/>
  <c r="E31" i="1"/>
  <c r="E32" i="1"/>
  <c r="E33" i="1"/>
  <c r="E20" i="1"/>
  <c r="B21" i="1"/>
  <c r="B6" i="5"/>
  <c r="B24" i="1"/>
  <c r="B25" i="1"/>
  <c r="B26" i="1"/>
  <c r="B27" i="1"/>
  <c r="B28" i="1"/>
  <c r="B29" i="1"/>
  <c r="B30" i="1"/>
  <c r="B31" i="1"/>
  <c r="B32" i="1"/>
  <c r="B33" i="1"/>
  <c r="B20" i="1"/>
  <c r="Y36" i="7"/>
  <c r="Y37" i="7" s="1"/>
  <c r="D6" i="5" l="1"/>
  <c r="N7" i="7"/>
  <c r="B3" i="5"/>
  <c r="B32" i="4"/>
  <c r="J53" i="4" s="1"/>
  <c r="B16" i="5"/>
  <c r="B30" i="4"/>
  <c r="J51" i="4" s="1"/>
  <c r="B14" i="5"/>
  <c r="B28" i="4"/>
  <c r="J49" i="4" s="1"/>
  <c r="B12" i="5"/>
  <c r="B26" i="4"/>
  <c r="B10" i="5"/>
  <c r="B24" i="4"/>
  <c r="B8" i="5"/>
  <c r="B31" i="4"/>
  <c r="J52" i="4" s="1"/>
  <c r="B15" i="5"/>
  <c r="B29" i="4"/>
  <c r="J50" i="4" s="1"/>
  <c r="B13" i="5"/>
  <c r="B27" i="4"/>
  <c r="J48" i="4" s="1"/>
  <c r="B11" i="5"/>
  <c r="B25" i="4"/>
  <c r="J46" i="4" s="1"/>
  <c r="B9" i="5"/>
  <c r="B23" i="4"/>
  <c r="J44" i="4" s="1"/>
  <c r="B7" i="5"/>
  <c r="B21" i="4"/>
  <c r="J42" i="4" s="1"/>
  <c r="B5" i="5"/>
  <c r="B20" i="4"/>
  <c r="J41" i="4" s="1"/>
  <c r="B4" i="5"/>
  <c r="G16" i="5"/>
  <c r="F32" i="4"/>
  <c r="K53" i="4" s="1"/>
  <c r="G14" i="5"/>
  <c r="F30" i="4"/>
  <c r="K51" i="4" s="1"/>
  <c r="G12" i="5"/>
  <c r="F28" i="4"/>
  <c r="K49" i="4" s="1"/>
  <c r="G10" i="5"/>
  <c r="F26" i="4"/>
  <c r="K47" i="4" s="1"/>
  <c r="G8" i="5"/>
  <c r="F24" i="4"/>
  <c r="G15" i="5"/>
  <c r="F31" i="4"/>
  <c r="K52" i="4" s="1"/>
  <c r="G13" i="5"/>
  <c r="F29" i="4"/>
  <c r="K50" i="4" s="1"/>
  <c r="G11" i="5"/>
  <c r="F27" i="4"/>
  <c r="K48" i="4" s="1"/>
  <c r="G9" i="5"/>
  <c r="F25" i="4"/>
  <c r="K46" i="4" s="1"/>
  <c r="G7" i="5"/>
  <c r="F23" i="4"/>
  <c r="I23" i="5"/>
  <c r="F23" i="5"/>
  <c r="B22" i="4"/>
  <c r="J43" i="4" s="1"/>
  <c r="G4" i="5"/>
  <c r="F20" i="4"/>
  <c r="K41" i="4" s="1"/>
  <c r="G3" i="5"/>
  <c r="F19" i="4"/>
  <c r="G5" i="5"/>
  <c r="F21" i="4"/>
  <c r="G6" i="5"/>
  <c r="F22" i="4"/>
  <c r="B19" i="4"/>
  <c r="I7" i="5" l="1"/>
  <c r="I9" i="5"/>
  <c r="I11" i="5"/>
  <c r="I13" i="5"/>
  <c r="I15" i="5"/>
  <c r="I8" i="5"/>
  <c r="I10" i="5"/>
  <c r="I12" i="5"/>
  <c r="I14" i="5"/>
  <c r="I16" i="5"/>
  <c r="I6" i="5"/>
  <c r="I5" i="5"/>
  <c r="I4" i="5"/>
  <c r="I3" i="5"/>
  <c r="D4" i="5"/>
  <c r="D5" i="5"/>
  <c r="D7" i="5"/>
  <c r="D9" i="5"/>
  <c r="D11" i="5"/>
  <c r="D13" i="5"/>
  <c r="D15" i="5"/>
  <c r="D8" i="5"/>
  <c r="D10" i="5"/>
  <c r="D12" i="5"/>
  <c r="D14" i="5"/>
  <c r="D16" i="5"/>
  <c r="D3" i="5"/>
  <c r="K40" i="4"/>
  <c r="H23" i="4"/>
  <c r="K44" i="4"/>
  <c r="H24" i="4"/>
  <c r="K45" i="4"/>
  <c r="H22" i="4"/>
  <c r="K43" i="4"/>
  <c r="H21" i="4"/>
  <c r="K42" i="4"/>
  <c r="D24" i="4"/>
  <c r="J45" i="4"/>
  <c r="D26" i="4"/>
  <c r="J47" i="4"/>
  <c r="D19" i="4"/>
  <c r="J40" i="4"/>
  <c r="J55" i="4" s="1"/>
  <c r="G18" i="5"/>
  <c r="B19" i="5"/>
  <c r="B18" i="5"/>
  <c r="H29" i="4"/>
  <c r="D23" i="4"/>
  <c r="D25" i="4"/>
  <c r="D27" i="4"/>
  <c r="D29" i="4"/>
  <c r="D31" i="4"/>
  <c r="D28" i="4"/>
  <c r="D30" i="4"/>
  <c r="D32" i="4"/>
  <c r="H25" i="4"/>
  <c r="H27" i="4"/>
  <c r="H31" i="4"/>
  <c r="H26" i="4"/>
  <c r="H28" i="4"/>
  <c r="H30" i="4"/>
  <c r="H32" i="4"/>
  <c r="H19" i="4"/>
  <c r="H20" i="4"/>
  <c r="D22" i="4"/>
  <c r="D20" i="4"/>
  <c r="D21" i="4"/>
  <c r="G19" i="5"/>
  <c r="Z37" i="7"/>
  <c r="J32" i="7" s="1"/>
  <c r="Y38" i="7" l="1"/>
  <c r="I18" i="5"/>
  <c r="D18" i="5"/>
  <c r="K55" i="4"/>
  <c r="Z28" i="7"/>
  <c r="H34" i="4"/>
  <c r="D34" i="4"/>
  <c r="B29" i="7"/>
  <c r="L32" i="7"/>
  <c r="M32" i="7"/>
  <c r="J13" i="7"/>
  <c r="J33" i="7" l="1"/>
  <c r="L6" i="7"/>
  <c r="L5" i="7"/>
  <c r="L4" i="7"/>
  <c r="L3" i="7"/>
  <c r="L2" i="7"/>
  <c r="AA29" i="7"/>
  <c r="AA44" i="7" l="1"/>
  <c r="AA47" i="7"/>
  <c r="AA46" i="7"/>
  <c r="AA48" i="7"/>
  <c r="AA45" i="7"/>
  <c r="AA43" i="7"/>
  <c r="AA49" i="7"/>
  <c r="AD48" i="7"/>
  <c r="AD47" i="7"/>
  <c r="AD43" i="7"/>
  <c r="AD45" i="7"/>
  <c r="AD49" i="7"/>
  <c r="AD44" i="7"/>
  <c r="AD46" i="7"/>
  <c r="AC49" i="7"/>
  <c r="AC43" i="7"/>
  <c r="AC45" i="7"/>
  <c r="AC47" i="7"/>
  <c r="AC44" i="7"/>
  <c r="AC46" i="7"/>
  <c r="AC48" i="7"/>
  <c r="AB48" i="7"/>
  <c r="AB47" i="7"/>
  <c r="AB49" i="7"/>
  <c r="AB43" i="7"/>
  <c r="AB44" i="7"/>
  <c r="AB45" i="7"/>
  <c r="AB46" i="7"/>
  <c r="AE49" i="7"/>
  <c r="AE44" i="7"/>
  <c r="AE46" i="7"/>
  <c r="AE47" i="7"/>
  <c r="AE43" i="7"/>
  <c r="AE45" i="7"/>
  <c r="AE48" i="7"/>
  <c r="B28" i="7" l="1"/>
  <c r="B26" i="7"/>
  <c r="B27" i="7"/>
  <c r="B25" i="7"/>
  <c r="AA50" i="7"/>
  <c r="K3" i="7" s="1"/>
  <c r="AD50" i="7"/>
  <c r="K6" i="7" s="1"/>
  <c r="AE50" i="7"/>
  <c r="AB50" i="7"/>
  <c r="AC50" i="7"/>
  <c r="K5" i="7" s="1"/>
  <c r="K2" i="7" l="1"/>
  <c r="K4" i="7"/>
  <c r="N32" i="7" l="1"/>
  <c r="N33" i="7"/>
  <c r="N6" i="7"/>
  <c r="K32" i="7"/>
  <c r="N4" i="7"/>
  <c r="N2" i="7"/>
  <c r="N5" i="7"/>
  <c r="N3" i="7"/>
  <c r="Z19" i="4"/>
  <c r="Z20" i="4"/>
  <c r="Z21" i="4"/>
  <c r="Z22" i="4"/>
  <c r="Y19" i="4"/>
  <c r="Y20" i="4"/>
  <c r="Y21" i="4"/>
  <c r="Y22" i="4"/>
  <c r="G21" i="4" l="1"/>
  <c r="H5" i="5" s="1"/>
  <c r="J5" i="5" s="1"/>
  <c r="K4" i="5"/>
  <c r="K5" i="5"/>
  <c r="G22" i="4"/>
  <c r="K3" i="5"/>
  <c r="F4" i="5"/>
  <c r="Y23" i="4"/>
  <c r="G4" i="4"/>
  <c r="G5" i="4"/>
  <c r="G12" i="4"/>
  <c r="G13" i="4"/>
  <c r="G14" i="4"/>
  <c r="F6" i="5"/>
  <c r="H6" i="5" l="1"/>
  <c r="J6" i="5" s="1"/>
  <c r="K7" i="5"/>
  <c r="Z23" i="4"/>
  <c r="B41" i="4"/>
  <c r="B43" i="4"/>
  <c r="C23" i="4"/>
  <c r="C7" i="5" s="1"/>
  <c r="E7" i="5" s="1"/>
  <c r="B44" i="4"/>
  <c r="F5" i="5"/>
  <c r="B42" i="4"/>
  <c r="B40" i="4"/>
  <c r="K6" i="5"/>
  <c r="F7" i="5"/>
  <c r="C21" i="4"/>
  <c r="C5" i="5" s="1"/>
  <c r="E5" i="5" s="1"/>
  <c r="G23" i="4"/>
  <c r="H7" i="5" s="1"/>
  <c r="J7" i="5" s="1"/>
  <c r="G19" i="4"/>
  <c r="H3" i="5" s="1"/>
  <c r="J3" i="5" s="1"/>
  <c r="C20" i="4"/>
  <c r="C4" i="5" s="1"/>
  <c r="E4" i="5" s="1"/>
  <c r="C22" i="4"/>
  <c r="C6" i="5" s="1"/>
  <c r="E6" i="5" s="1"/>
  <c r="G20" i="4"/>
  <c r="H4" i="5" l="1"/>
  <c r="J4" i="5" s="1"/>
  <c r="C19" i="4"/>
  <c r="C3" i="5" l="1"/>
  <c r="E3" i="5" s="1"/>
  <c r="F3" i="5"/>
  <c r="Z29" i="7" l="1"/>
  <c r="Z30" i="7" s="1"/>
  <c r="C16" i="7" l="1"/>
  <c r="G14" i="7"/>
  <c r="G11" i="7"/>
  <c r="G16" i="7"/>
  <c r="Y25" i="4"/>
  <c r="Y27" i="4"/>
  <c r="Y28" i="4"/>
  <c r="Y29" i="4"/>
  <c r="Y30" i="4"/>
  <c r="Y31" i="4"/>
  <c r="Y32" i="4"/>
  <c r="Y26" i="4"/>
  <c r="F9" i="5"/>
  <c r="C31" i="4"/>
  <c r="C15" i="5" s="1"/>
  <c r="E15" i="5" s="1"/>
  <c r="F11" i="5"/>
  <c r="C28" i="4"/>
  <c r="C12" i="5" s="1"/>
  <c r="E12" i="5" s="1"/>
  <c r="C30" i="4"/>
  <c r="C14" i="5" s="1"/>
  <c r="E14" i="5" s="1"/>
  <c r="C25" i="4"/>
  <c r="C9" i="5" s="1"/>
  <c r="E9" i="5" s="1"/>
  <c r="F12" i="5"/>
  <c r="C32" i="4"/>
  <c r="C16" i="5" s="1"/>
  <c r="E16" i="5" s="1"/>
  <c r="C29" i="4"/>
  <c r="C13" i="5" s="1"/>
  <c r="E13" i="5" s="1"/>
  <c r="C26" i="4"/>
  <c r="C10" i="5" s="1"/>
  <c r="E10" i="5" s="1"/>
  <c r="C27" i="4"/>
  <c r="C11" i="5" s="1"/>
  <c r="E11" i="5" s="1"/>
  <c r="Y24" i="4"/>
  <c r="C24" i="4"/>
  <c r="F14" i="5"/>
  <c r="F15" i="5"/>
  <c r="C34" i="4" l="1"/>
  <c r="G45" i="4" s="1"/>
  <c r="Y34" i="4"/>
  <c r="C8" i="5"/>
  <c r="F8" i="5"/>
  <c r="F10" i="5"/>
  <c r="F16" i="5"/>
  <c r="F13" i="5"/>
  <c r="C18" i="5" l="1"/>
  <c r="E8" i="5"/>
  <c r="E18" i="5" s="1"/>
  <c r="N23" i="4"/>
  <c r="N24" i="4"/>
  <c r="I22" i="4"/>
  <c r="N22" i="4"/>
  <c r="F18" i="5"/>
  <c r="Z25" i="4"/>
  <c r="B46" i="4"/>
  <c r="Z27" i="4"/>
  <c r="B48" i="4"/>
  <c r="Z29" i="4"/>
  <c r="B50" i="4"/>
  <c r="Z30" i="4"/>
  <c r="B51" i="4"/>
  <c r="Z28" i="4"/>
  <c r="B49" i="4"/>
  <c r="B53" i="4"/>
  <c r="Z32" i="4"/>
  <c r="B47" i="4"/>
  <c r="Z26" i="4"/>
  <c r="Z31" i="4"/>
  <c r="B52" i="4"/>
  <c r="K11" i="5"/>
  <c r="G26" i="4"/>
  <c r="H10" i="5" s="1"/>
  <c r="J10" i="5" s="1"/>
  <c r="G32" i="4"/>
  <c r="H16" i="5" s="1"/>
  <c r="J16" i="5" s="1"/>
  <c r="G30" i="4"/>
  <c r="H14" i="5" s="1"/>
  <c r="J14" i="5" s="1"/>
  <c r="K10" i="5"/>
  <c r="K16" i="5"/>
  <c r="B45" i="4"/>
  <c r="K15" i="5"/>
  <c r="G27" i="4"/>
  <c r="H11" i="5" s="1"/>
  <c r="J11" i="5" s="1"/>
  <c r="G31" i="4"/>
  <c r="H15" i="5" s="1"/>
  <c r="J15" i="5" s="1"/>
  <c r="G29" i="4"/>
  <c r="H13" i="5" s="1"/>
  <c r="J13" i="5" s="1"/>
  <c r="G25" i="4"/>
  <c r="H9" i="5" s="1"/>
  <c r="J9" i="5" s="1"/>
  <c r="K14" i="5"/>
  <c r="Z24" i="4"/>
  <c r="G28" i="4"/>
  <c r="H12" i="5" s="1"/>
  <c r="J12" i="5" s="1"/>
  <c r="G24" i="4"/>
  <c r="G34" i="4" l="1"/>
  <c r="Z34" i="4"/>
  <c r="C40" i="4"/>
  <c r="K8" i="5"/>
  <c r="H8" i="5"/>
  <c r="K12" i="5"/>
  <c r="K13" i="5"/>
  <c r="K9" i="5"/>
  <c r="J37" i="4" l="1"/>
  <c r="I45" i="4"/>
  <c r="H18" i="5"/>
  <c r="J8" i="5"/>
  <c r="J18" i="5" s="1"/>
  <c r="L24" i="4"/>
  <c r="M24" i="4" s="1"/>
  <c r="L19" i="4"/>
  <c r="L37" i="4" s="1"/>
  <c r="L23" i="4"/>
  <c r="D45" i="4" s="1"/>
  <c r="L22" i="4"/>
  <c r="L40" i="4" s="1"/>
  <c r="K18" i="5"/>
  <c r="L30" i="4"/>
  <c r="M30" i="4" s="1"/>
  <c r="P30" i="4" s="1"/>
  <c r="L33" i="4"/>
  <c r="D55" i="4" s="1"/>
  <c r="E19" i="4"/>
  <c r="T19" i="4" s="1"/>
  <c r="E32" i="4"/>
  <c r="T32" i="4" s="1"/>
  <c r="E25" i="4"/>
  <c r="T25" i="4" s="1"/>
  <c r="E30" i="4"/>
  <c r="T30" i="4" s="1"/>
  <c r="E23" i="4"/>
  <c r="T23" i="4" s="1"/>
  <c r="E28" i="4"/>
  <c r="E26" i="4"/>
  <c r="T26" i="4" s="1"/>
  <c r="E33" i="4"/>
  <c r="T33" i="4" s="1"/>
  <c r="E21" i="4"/>
  <c r="T21" i="4" s="1"/>
  <c r="E24" i="4"/>
  <c r="T24" i="4" s="1"/>
  <c r="E20" i="4"/>
  <c r="T20" i="4" s="1"/>
  <c r="E31" i="4"/>
  <c r="T31" i="4" s="1"/>
  <c r="E22" i="4"/>
  <c r="T22" i="4" s="1"/>
  <c r="E29" i="4"/>
  <c r="T29" i="4" s="1"/>
  <c r="E27" i="4"/>
  <c r="N32" i="4"/>
  <c r="E54" i="4" s="1"/>
  <c r="I33" i="4"/>
  <c r="U33" i="4" s="1"/>
  <c r="N33" i="4"/>
  <c r="E55" i="4" s="1"/>
  <c r="I19" i="4"/>
  <c r="I30" i="4"/>
  <c r="U30" i="4" s="1"/>
  <c r="I31" i="4"/>
  <c r="I21" i="4"/>
  <c r="I28" i="4"/>
  <c r="I27" i="4"/>
  <c r="I26" i="4"/>
  <c r="I25" i="4"/>
  <c r="I29" i="4"/>
  <c r="I20" i="4"/>
  <c r="I32" i="4"/>
  <c r="I24" i="4"/>
  <c r="I23" i="4"/>
  <c r="U23" i="4" s="1"/>
  <c r="L31" i="4"/>
  <c r="D53" i="4" s="1"/>
  <c r="T27" i="4"/>
  <c r="L28" i="4"/>
  <c r="M28" i="4" s="1"/>
  <c r="P28" i="4" s="1"/>
  <c r="L26" i="4"/>
  <c r="L44" i="4" s="1"/>
  <c r="L29" i="4"/>
  <c r="M29" i="4" s="1"/>
  <c r="P29" i="4" s="1"/>
  <c r="L20" i="4"/>
  <c r="D42" i="4" s="1"/>
  <c r="L21" i="4"/>
  <c r="D43" i="4" s="1"/>
  <c r="L27" i="4"/>
  <c r="D49" i="4" s="1"/>
  <c r="L25" i="4"/>
  <c r="L43" i="4" s="1"/>
  <c r="L32" i="4"/>
  <c r="L50" i="4" s="1"/>
  <c r="T28" i="4"/>
  <c r="E44" i="4"/>
  <c r="E45" i="4"/>
  <c r="N26" i="4"/>
  <c r="E48" i="4" s="1"/>
  <c r="N29" i="4"/>
  <c r="E51" i="4" s="1"/>
  <c r="N25" i="4"/>
  <c r="E47" i="4" s="1"/>
  <c r="N21" i="4"/>
  <c r="E43" i="4" s="1"/>
  <c r="N20" i="4"/>
  <c r="E42" i="4" s="1"/>
  <c r="N19" i="4"/>
  <c r="E41" i="4" s="1"/>
  <c r="N27" i="4"/>
  <c r="E49" i="4" s="1"/>
  <c r="N30" i="4"/>
  <c r="E52" i="4" s="1"/>
  <c r="N28" i="4"/>
  <c r="E50" i="4" s="1"/>
  <c r="N31" i="4"/>
  <c r="E53" i="4" s="1"/>
  <c r="E46" i="4"/>
  <c r="D46" i="4" l="1"/>
  <c r="H47" i="4"/>
  <c r="D52" i="4"/>
  <c r="O32" i="4"/>
  <c r="Q32" i="4" s="1"/>
  <c r="L48" i="4"/>
  <c r="E56" i="4"/>
  <c r="N50" i="4"/>
  <c r="N51" i="4"/>
  <c r="O33" i="4"/>
  <c r="Q33" i="4" s="1"/>
  <c r="L51" i="4"/>
  <c r="M33" i="4"/>
  <c r="P33" i="4" s="1"/>
  <c r="M27" i="4"/>
  <c r="P27" i="4" s="1"/>
  <c r="D44" i="4"/>
  <c r="D48" i="4"/>
  <c r="L49" i="4"/>
  <c r="L41" i="4"/>
  <c r="M20" i="4"/>
  <c r="P20" i="4" s="1"/>
  <c r="L39" i="4"/>
  <c r="D41" i="4"/>
  <c r="L42" i="4"/>
  <c r="M26" i="4"/>
  <c r="P26" i="4" s="1"/>
  <c r="M31" i="4"/>
  <c r="P31" i="4" s="1"/>
  <c r="M21" i="4"/>
  <c r="P21" i="4" s="1"/>
  <c r="M19" i="4"/>
  <c r="P19" i="4" s="1"/>
  <c r="L47" i="4"/>
  <c r="L46" i="4"/>
  <c r="D51" i="4"/>
  <c r="D50" i="4"/>
  <c r="M22" i="4"/>
  <c r="P22" i="4" s="1"/>
  <c r="M23" i="4"/>
  <c r="P23" i="4" s="1"/>
  <c r="D47" i="4"/>
  <c r="L38" i="4"/>
  <c r="D54" i="4"/>
  <c r="M32" i="4"/>
  <c r="P32" i="4" s="1"/>
  <c r="P24" i="4"/>
  <c r="L45" i="4"/>
  <c r="U20" i="4"/>
  <c r="M25" i="4"/>
  <c r="P25" i="4" s="1"/>
  <c r="U21" i="4"/>
  <c r="U22" i="4"/>
  <c r="U24" i="4"/>
  <c r="U25" i="4"/>
  <c r="U26" i="4"/>
  <c r="U27" i="4"/>
  <c r="U28" i="4"/>
  <c r="U29" i="4"/>
  <c r="U31" i="4"/>
  <c r="U32" i="4"/>
  <c r="O28" i="4"/>
  <c r="Q28" i="4" s="1"/>
  <c r="N46" i="4"/>
  <c r="O30" i="4"/>
  <c r="Q30" i="4" s="1"/>
  <c r="N48" i="4"/>
  <c r="O27" i="4"/>
  <c r="Q27" i="4" s="1"/>
  <c r="N45" i="4"/>
  <c r="O21" i="4"/>
  <c r="Q21" i="4" s="1"/>
  <c r="N39" i="4"/>
  <c r="O29" i="4"/>
  <c r="Q29" i="4" s="1"/>
  <c r="N47" i="4"/>
  <c r="O26" i="4"/>
  <c r="Q26" i="4" s="1"/>
  <c r="N44" i="4"/>
  <c r="U19" i="4"/>
  <c r="O24" i="4"/>
  <c r="Q24" i="4" s="1"/>
  <c r="N42" i="4"/>
  <c r="O31" i="4"/>
  <c r="Q31" i="4" s="1"/>
  <c r="N49" i="4"/>
  <c r="N37" i="4"/>
  <c r="O19" i="4"/>
  <c r="Q19" i="4" s="1"/>
  <c r="O20" i="4"/>
  <c r="Q20" i="4" s="1"/>
  <c r="N38" i="4"/>
  <c r="O25" i="4"/>
  <c r="Q25" i="4" s="1"/>
  <c r="N43" i="4"/>
  <c r="N41" i="4"/>
  <c r="O23" i="4"/>
  <c r="Q23" i="4" s="1"/>
  <c r="N40" i="4"/>
  <c r="O22" i="4"/>
  <c r="Q22" i="4" s="1"/>
  <c r="S20" i="4" l="1"/>
  <c r="D37" i="4"/>
  <c r="D56" i="4"/>
  <c r="F41" i="4" s="1"/>
  <c r="G41" i="4"/>
  <c r="S23" i="4" l="1"/>
  <c r="S39" i="4" s="1"/>
  <c r="R23" i="4"/>
  <c r="S22" i="4"/>
  <c r="R33" i="4"/>
  <c r="R49" i="4" s="1"/>
  <c r="S33" i="4"/>
  <c r="S49" i="4" s="1"/>
  <c r="S30" i="4"/>
  <c r="S28" i="4"/>
  <c r="R29" i="4"/>
  <c r="R26" i="4"/>
  <c r="S29" i="4"/>
  <c r="S21" i="4"/>
  <c r="S37" i="4" s="1"/>
  <c r="R21" i="4"/>
  <c r="R32" i="4"/>
  <c r="R48" i="4" s="1"/>
  <c r="R27" i="4"/>
  <c r="R25" i="4"/>
  <c r="R24" i="4"/>
  <c r="R40" i="4" s="1"/>
  <c r="S25" i="4"/>
  <c r="S31" i="4"/>
  <c r="S47" i="4" s="1"/>
  <c r="S24" i="4"/>
  <c r="S32" i="4"/>
  <c r="S48" i="4" s="1"/>
  <c r="R28" i="4"/>
  <c r="R44" i="4" s="1"/>
  <c r="R30" i="4"/>
  <c r="R20" i="4"/>
  <c r="R19" i="4"/>
  <c r="R35" i="4" s="1"/>
  <c r="S26" i="4"/>
  <c r="S27" i="4"/>
  <c r="R31" i="4"/>
  <c r="R22" i="4"/>
  <c r="R38" i="4" s="1"/>
  <c r="S19" i="4"/>
  <c r="S38" i="4" l="1"/>
  <c r="R47" i="4"/>
  <c r="S43" i="4"/>
  <c r="R46" i="4"/>
  <c r="R39" i="4"/>
  <c r="R42" i="4"/>
  <c r="S44" i="4"/>
  <c r="S35" i="4"/>
  <c r="S36" i="4"/>
  <c r="S42" i="4"/>
  <c r="R36" i="4"/>
  <c r="S40" i="4"/>
  <c r="S41" i="4"/>
  <c r="R41" i="4"/>
  <c r="R43" i="4"/>
  <c r="R37" i="4"/>
  <c r="S45" i="4"/>
  <c r="R45" i="4"/>
  <c r="S46" i="4"/>
  <c r="G37" i="4" l="1"/>
  <c r="K33" i="4" l="1"/>
  <c r="K29" i="4"/>
  <c r="G30" i="1" s="1"/>
  <c r="K25" i="4"/>
  <c r="G26" i="1" s="1"/>
  <c r="K21" i="4"/>
  <c r="G22" i="1" s="1"/>
  <c r="J32" i="4"/>
  <c r="D33" i="1" s="1"/>
  <c r="J28" i="4"/>
  <c r="D29" i="1" s="1"/>
  <c r="J24" i="4"/>
  <c r="D25" i="1" s="1"/>
  <c r="J20" i="4"/>
  <c r="D21" i="1" s="1"/>
  <c r="K30" i="4"/>
  <c r="G31" i="1" s="1"/>
  <c r="K26" i="4"/>
  <c r="G27" i="1" s="1"/>
  <c r="K22" i="4"/>
  <c r="G23" i="1" s="1"/>
  <c r="J33" i="4"/>
  <c r="J29" i="4"/>
  <c r="D30" i="1" s="1"/>
  <c r="J25" i="4"/>
  <c r="D26" i="1" s="1"/>
  <c r="J21" i="4"/>
  <c r="D22" i="1" s="1"/>
  <c r="K31" i="4"/>
  <c r="G32" i="1" s="1"/>
  <c r="K27" i="4"/>
  <c r="G28" i="1" s="1"/>
  <c r="K23" i="4"/>
  <c r="G24" i="1" s="1"/>
  <c r="K19" i="4"/>
  <c r="G20" i="1" s="1"/>
  <c r="J30" i="4"/>
  <c r="D31" i="1" s="1"/>
  <c r="J26" i="4"/>
  <c r="D27" i="1" s="1"/>
  <c r="J22" i="4"/>
  <c r="D23" i="1" s="1"/>
  <c r="K32" i="4"/>
  <c r="G33" i="1" s="1"/>
  <c r="K28" i="4"/>
  <c r="G29" i="1" s="1"/>
  <c r="K24" i="4"/>
  <c r="G25" i="1" s="1"/>
  <c r="K20" i="4"/>
  <c r="G21" i="1" s="1"/>
  <c r="J31" i="4"/>
  <c r="D32" i="1" s="1"/>
  <c r="J27" i="4"/>
  <c r="D28" i="1" s="1"/>
  <c r="J23" i="4"/>
  <c r="D24" i="1" s="1"/>
  <c r="J19" i="4"/>
  <c r="D20" i="1" s="1"/>
  <c r="W19" i="4"/>
  <c r="J15" i="4" l="1"/>
  <c r="B35" i="1" s="1"/>
  <c r="K15" i="4"/>
  <c r="G35" i="1" s="1"/>
  <c r="W32" i="4"/>
  <c r="W28" i="4"/>
  <c r="V28" i="4"/>
  <c r="W23" i="4"/>
  <c r="W27" i="4"/>
  <c r="W31" i="4"/>
  <c r="W26" i="4"/>
  <c r="W25" i="4"/>
  <c r="W24" i="4"/>
  <c r="W30" i="4"/>
  <c r="W29" i="4"/>
  <c r="W21" i="4"/>
  <c r="V20" i="4"/>
  <c r="W20" i="4"/>
  <c r="V32" i="4"/>
  <c r="V31" i="4"/>
  <c r="V30" i="4"/>
  <c r="V29" i="4"/>
  <c r="V27" i="4"/>
  <c r="V26" i="4"/>
  <c r="V25" i="4"/>
  <c r="V24" i="4"/>
  <c r="V23" i="4"/>
  <c r="V21" i="4"/>
  <c r="W22" i="4"/>
  <c r="V19" i="4"/>
  <c r="V22" i="4"/>
  <c r="W33" i="4"/>
  <c r="V33" i="4"/>
  <c r="V34" i="4" l="1"/>
  <c r="W34" i="4"/>
  <c r="E36" i="1" l="1"/>
  <c r="AN121" i="7"/>
  <c r="AN185" i="7"/>
  <c r="AN249" i="7"/>
  <c r="AN186" i="7"/>
  <c r="AN292" i="7"/>
  <c r="AN103" i="7"/>
  <c r="AN167" i="7"/>
  <c r="AN231" i="7"/>
  <c r="AN150" i="7"/>
  <c r="AN274" i="7"/>
  <c r="AN340" i="7"/>
  <c r="AN141" i="7"/>
  <c r="AN205" i="7"/>
  <c r="AN269" i="7"/>
  <c r="AN226" i="7"/>
  <c r="AN312" i="7"/>
  <c r="AN123" i="7"/>
  <c r="AN187" i="7"/>
  <c r="AN251" i="7"/>
  <c r="AN190" i="7"/>
  <c r="AN294" i="7"/>
  <c r="AN113" i="7"/>
  <c r="AN177" i="7"/>
  <c r="AN241" i="7"/>
  <c r="AN170" i="7"/>
  <c r="AN284" i="7"/>
  <c r="AN350" i="7"/>
  <c r="AN159" i="7"/>
  <c r="AN223" i="7"/>
  <c r="AN134" i="7"/>
  <c r="AN262" i="7"/>
  <c r="AN330" i="7"/>
  <c r="AN133" i="7"/>
  <c r="AN197" i="7"/>
  <c r="AN261" i="7"/>
  <c r="AN210" i="7"/>
  <c r="AN304" i="7"/>
  <c r="AN115" i="7"/>
  <c r="AN179" i="7"/>
  <c r="AN243" i="7"/>
  <c r="AN174" i="7"/>
  <c r="AN286" i="7"/>
  <c r="AN137" i="7"/>
  <c r="AN201" i="7"/>
  <c r="AN265" i="7"/>
  <c r="AN218" i="7"/>
  <c r="AN308" i="7"/>
  <c r="AN119" i="7"/>
  <c r="AN183" i="7"/>
  <c r="AN247" i="7"/>
  <c r="AN182" i="7"/>
  <c r="AN290" i="7"/>
  <c r="AN112" i="7"/>
  <c r="AN157" i="7"/>
  <c r="AN221" i="7"/>
  <c r="AN130" i="7"/>
  <c r="AN258" i="7"/>
  <c r="AN328" i="7"/>
  <c r="AN139" i="7"/>
  <c r="AN203" i="7"/>
  <c r="AN267" i="7"/>
  <c r="AN222" i="7"/>
  <c r="AN310" i="7"/>
  <c r="AN129" i="7"/>
  <c r="AN193" i="7"/>
  <c r="AN257" i="7"/>
  <c r="AN202" i="7"/>
  <c r="AN300" i="7"/>
  <c r="AN111" i="7"/>
  <c r="AN175" i="7"/>
  <c r="AN239" i="7"/>
  <c r="AN166" i="7"/>
  <c r="AN282" i="7"/>
  <c r="AN348" i="7"/>
  <c r="AN149" i="7"/>
  <c r="AN213" i="7"/>
  <c r="AN114" i="7"/>
  <c r="AN242" i="7"/>
  <c r="AN320" i="7"/>
  <c r="AN131" i="7"/>
  <c r="AN195" i="7"/>
  <c r="AN259" i="7"/>
  <c r="AN206" i="7"/>
  <c r="AN302" i="7"/>
  <c r="AN104" i="7"/>
  <c r="AN153" i="7"/>
  <c r="AN217" i="7"/>
  <c r="AN122" i="7"/>
  <c r="AN250" i="7"/>
  <c r="AN324" i="7"/>
  <c r="AN135" i="7"/>
  <c r="AN199" i="7"/>
  <c r="AN263" i="7"/>
  <c r="AN214" i="7"/>
  <c r="AN306" i="7"/>
  <c r="AN109" i="7"/>
  <c r="AN173" i="7"/>
  <c r="AN237" i="7"/>
  <c r="AN162" i="7"/>
  <c r="AN280" i="7"/>
  <c r="AN346" i="7"/>
  <c r="AN155" i="7"/>
  <c r="AN219" i="7"/>
  <c r="AN126" i="7"/>
  <c r="AN254" i="7"/>
  <c r="AN326" i="7"/>
  <c r="AN145" i="7"/>
  <c r="AN209" i="7"/>
  <c r="AN106" i="7"/>
  <c r="AN234" i="7"/>
  <c r="AN316" i="7"/>
  <c r="AN127" i="7"/>
  <c r="AN191" i="7"/>
  <c r="AN255" i="7"/>
  <c r="AN198" i="7"/>
  <c r="AN298" i="7"/>
  <c r="AN101" i="7"/>
  <c r="AN165" i="7"/>
  <c r="AN229" i="7"/>
  <c r="AN146" i="7"/>
  <c r="AN272" i="7"/>
  <c r="AN338" i="7"/>
  <c r="AN147" i="7"/>
  <c r="AN211" i="7"/>
  <c r="AN110" i="7"/>
  <c r="AN238" i="7"/>
  <c r="AN105" i="7"/>
  <c r="AN169" i="7"/>
  <c r="AN233" i="7"/>
  <c r="AN154" i="7"/>
  <c r="AN276" i="7"/>
  <c r="AN342" i="7"/>
  <c r="AN151" i="7"/>
  <c r="AN215" i="7"/>
  <c r="AN118" i="7"/>
  <c r="AN246" i="7"/>
  <c r="AN322" i="7"/>
  <c r="AN125" i="7"/>
  <c r="AN189" i="7"/>
  <c r="AN253" i="7"/>
  <c r="AN194" i="7"/>
  <c r="AN296" i="7"/>
  <c r="AN107" i="7"/>
  <c r="AN171" i="7"/>
  <c r="AN235" i="7"/>
  <c r="AN158" i="7"/>
  <c r="AN278" i="7"/>
  <c r="AN344" i="7"/>
  <c r="AN161" i="7"/>
  <c r="AN225" i="7"/>
  <c r="AN138" i="7"/>
  <c r="AN266" i="7"/>
  <c r="AN334" i="7"/>
  <c r="AN143" i="7"/>
  <c r="AN207" i="7"/>
  <c r="AN102" i="7"/>
  <c r="AN230" i="7"/>
  <c r="AN314" i="7"/>
  <c r="AN117" i="7"/>
  <c r="AN181" i="7"/>
  <c r="AN245" i="7"/>
  <c r="AN178" i="7"/>
  <c r="AN288" i="7"/>
  <c r="AN108" i="7"/>
  <c r="AN163" i="7"/>
  <c r="AN227" i="7"/>
  <c r="AN142" i="7"/>
  <c r="AN270" i="7"/>
  <c r="AN336" i="7"/>
  <c r="AN156" i="7"/>
  <c r="AN220" i="7"/>
  <c r="AN309" i="7"/>
  <c r="AN372" i="7"/>
  <c r="AN436" i="7"/>
  <c r="AN500" i="7"/>
  <c r="AN176" i="7"/>
  <c r="AN287" i="7"/>
  <c r="AN353" i="7"/>
  <c r="AN414" i="7"/>
  <c r="AN478" i="7"/>
  <c r="AN132" i="7"/>
  <c r="AN260" i="7"/>
  <c r="AN329" i="7"/>
  <c r="AN392" i="7"/>
  <c r="AN456" i="7"/>
  <c r="AN520" i="7"/>
  <c r="AN216" i="7"/>
  <c r="AN307" i="7"/>
  <c r="AN370" i="7"/>
  <c r="AN434" i="7"/>
  <c r="AN498" i="7"/>
  <c r="AN172" i="7"/>
  <c r="AN285" i="7"/>
  <c r="AN351" i="7"/>
  <c r="AN412" i="7"/>
  <c r="AN476" i="7"/>
  <c r="AN128" i="7"/>
  <c r="AN256" i="7"/>
  <c r="AN327" i="7"/>
  <c r="AN390" i="7"/>
  <c r="AN454" i="7"/>
  <c r="AN518" i="7"/>
  <c r="AN212" i="7"/>
  <c r="AN305" i="7"/>
  <c r="AN368" i="7"/>
  <c r="AN432" i="7"/>
  <c r="AN496" i="7"/>
  <c r="AN168" i="7"/>
  <c r="AN283" i="7"/>
  <c r="AN349" i="7"/>
  <c r="AN410" i="7"/>
  <c r="AN474" i="7"/>
  <c r="AN124" i="7"/>
  <c r="AN252" i="7"/>
  <c r="AN325" i="7"/>
  <c r="AN388" i="7"/>
  <c r="AN452" i="7"/>
  <c r="AN516" i="7"/>
  <c r="AN208" i="7"/>
  <c r="AN303" i="7"/>
  <c r="AN366" i="7"/>
  <c r="AN430" i="7"/>
  <c r="AN494" i="7"/>
  <c r="AN164" i="7"/>
  <c r="AN281" i="7"/>
  <c r="AN347" i="7"/>
  <c r="AN408" i="7"/>
  <c r="AN472" i="7"/>
  <c r="AN120" i="7"/>
  <c r="AN248" i="7"/>
  <c r="AN323" i="7"/>
  <c r="AN386" i="7"/>
  <c r="AN450" i="7"/>
  <c r="AN514" i="7"/>
  <c r="AN204" i="7"/>
  <c r="AN301" i="7"/>
  <c r="AN364" i="7"/>
  <c r="AN428" i="7"/>
  <c r="AN492" i="7"/>
  <c r="AN160" i="7"/>
  <c r="AN279" i="7"/>
  <c r="AN345" i="7"/>
  <c r="AN406" i="7"/>
  <c r="AN470" i="7"/>
  <c r="AN116" i="7"/>
  <c r="AN244" i="7"/>
  <c r="AN321" i="7"/>
  <c r="AN384" i="7"/>
  <c r="AN448" i="7"/>
  <c r="AN512" i="7"/>
  <c r="AN200" i="7"/>
  <c r="AN299" i="7"/>
  <c r="AN362" i="7"/>
  <c r="AN426" i="7"/>
  <c r="AN490" i="7"/>
  <c r="AN554" i="7"/>
  <c r="AN277" i="7"/>
  <c r="AN343" i="7"/>
  <c r="AN404" i="7"/>
  <c r="AN468" i="7"/>
  <c r="AN532" i="7"/>
  <c r="AN240" i="7"/>
  <c r="AN319" i="7"/>
  <c r="AN382" i="7"/>
  <c r="AN446" i="7"/>
  <c r="AN510" i="7"/>
  <c r="AN196" i="7"/>
  <c r="AN297" i="7"/>
  <c r="AN360" i="7"/>
  <c r="AN424" i="7"/>
  <c r="AN488" i="7"/>
  <c r="AN152" i="7"/>
  <c r="AN275" i="7"/>
  <c r="AN341" i="7"/>
  <c r="AN402" i="7"/>
  <c r="AN466" i="7"/>
  <c r="AN530" i="7"/>
  <c r="AN236" i="7"/>
  <c r="AN317" i="7"/>
  <c r="AN380" i="7"/>
  <c r="AN444" i="7"/>
  <c r="AN508" i="7"/>
  <c r="AN192" i="7"/>
  <c r="AN295" i="7"/>
  <c r="AN358" i="7"/>
  <c r="AN422" i="7"/>
  <c r="AN486" i="7"/>
  <c r="AN148" i="7"/>
  <c r="AN273" i="7"/>
  <c r="AN339" i="7"/>
  <c r="AN400" i="7"/>
  <c r="AN464" i="7"/>
  <c r="AN528" i="7"/>
  <c r="AN232" i="7"/>
  <c r="AN315" i="7"/>
  <c r="AN378" i="7"/>
  <c r="AN442" i="7"/>
  <c r="AN318" i="7"/>
  <c r="AN188" i="7"/>
  <c r="AN293" i="7"/>
  <c r="AN356" i="7"/>
  <c r="AN420" i="7"/>
  <c r="AN484" i="7"/>
  <c r="AN144" i="7"/>
  <c r="AN271" i="7"/>
  <c r="AN337" i="7"/>
  <c r="AN398" i="7"/>
  <c r="AN462" i="7"/>
  <c r="AN526" i="7"/>
  <c r="AN228" i="7"/>
  <c r="AN313" i="7"/>
  <c r="AN376" i="7"/>
  <c r="AN440" i="7"/>
  <c r="AN504" i="7"/>
  <c r="AN184" i="7"/>
  <c r="AN291" i="7"/>
  <c r="AN352" i="7"/>
  <c r="AN418" i="7"/>
  <c r="AN482" i="7"/>
  <c r="AN140" i="7"/>
  <c r="AN268" i="7"/>
  <c r="AN335" i="7"/>
  <c r="AN396" i="7"/>
  <c r="AN460" i="7"/>
  <c r="AN524" i="7"/>
  <c r="AN224" i="7"/>
  <c r="AN311" i="7"/>
  <c r="AN374" i="7"/>
  <c r="AN438" i="7"/>
  <c r="AN502" i="7"/>
  <c r="AN180" i="7"/>
  <c r="AN289" i="7"/>
  <c r="AN355" i="7"/>
  <c r="AN416" i="7"/>
  <c r="AN480" i="7"/>
  <c r="AN136" i="7"/>
  <c r="AN264" i="7"/>
  <c r="AN333" i="7"/>
  <c r="AN394" i="7"/>
  <c r="AN458" i="7"/>
  <c r="AN522" i="7"/>
  <c r="AN586" i="7"/>
  <c r="AN650" i="7"/>
  <c r="AN375" i="7"/>
  <c r="AN439" i="7"/>
  <c r="AN503" i="7"/>
  <c r="AN567" i="7"/>
  <c r="AN631" i="7"/>
  <c r="AN695" i="7"/>
  <c r="AN759" i="7"/>
  <c r="AN823" i="7"/>
  <c r="AN548" i="7"/>
  <c r="AN612" i="7"/>
  <c r="AN676" i="7"/>
  <c r="AN401" i="7"/>
  <c r="AN465" i="7"/>
  <c r="AN529" i="7"/>
  <c r="AN593" i="7"/>
  <c r="AN657" i="7"/>
  <c r="AN721" i="7"/>
  <c r="AN785" i="7"/>
  <c r="AN849" i="7"/>
  <c r="AN566" i="7"/>
  <c r="AN630" i="7"/>
  <c r="AN354" i="7"/>
  <c r="AN419" i="7"/>
  <c r="AN483" i="7"/>
  <c r="AN547" i="7"/>
  <c r="AN611" i="7"/>
  <c r="AN675" i="7"/>
  <c r="AN739" i="7"/>
  <c r="AN803" i="7"/>
  <c r="AN867" i="7"/>
  <c r="AN592" i="7"/>
  <c r="AN656" i="7"/>
  <c r="AN381" i="7"/>
  <c r="AN445" i="7"/>
  <c r="AN509" i="7"/>
  <c r="AN573" i="7"/>
  <c r="AN637" i="7"/>
  <c r="AN701" i="7"/>
  <c r="AN765" i="7"/>
  <c r="AN829" i="7"/>
  <c r="AN562" i="7"/>
  <c r="AN626" i="7"/>
  <c r="AN690" i="7"/>
  <c r="AN415" i="7"/>
  <c r="AN479" i="7"/>
  <c r="AN543" i="7"/>
  <c r="AN607" i="7"/>
  <c r="AN671" i="7"/>
  <c r="AN735" i="7"/>
  <c r="AN799" i="7"/>
  <c r="AN863" i="7"/>
  <c r="AN588" i="7"/>
  <c r="AN652" i="7"/>
  <c r="AN377" i="7"/>
  <c r="AN441" i="7"/>
  <c r="AN505" i="7"/>
  <c r="AN569" i="7"/>
  <c r="AN633" i="7"/>
  <c r="AN697" i="7"/>
  <c r="AN761" i="7"/>
  <c r="AN825" i="7"/>
  <c r="AN542" i="7"/>
  <c r="AN606" i="7"/>
  <c r="AN670" i="7"/>
  <c r="AN395" i="7"/>
  <c r="AN459" i="7"/>
  <c r="AN523" i="7"/>
  <c r="AN587" i="7"/>
  <c r="AN651" i="7"/>
  <c r="AN715" i="7"/>
  <c r="AN779" i="7"/>
  <c r="AN843" i="7"/>
  <c r="AN568" i="7"/>
  <c r="AN632" i="7"/>
  <c r="AN357" i="7"/>
  <c r="AN421" i="7"/>
  <c r="AN485" i="7"/>
  <c r="AN549" i="7"/>
  <c r="AN613" i="7"/>
  <c r="AN677" i="7"/>
  <c r="AN741" i="7"/>
  <c r="AN805" i="7"/>
  <c r="AN506" i="7"/>
  <c r="AN570" i="7"/>
  <c r="AN634" i="7"/>
  <c r="AN359" i="7"/>
  <c r="AN423" i="7"/>
  <c r="AN487" i="7"/>
  <c r="AN551" i="7"/>
  <c r="AN615" i="7"/>
  <c r="AN679" i="7"/>
  <c r="AN743" i="7"/>
  <c r="AN807" i="7"/>
  <c r="AN871" i="7"/>
  <c r="AN596" i="7"/>
  <c r="AN660" i="7"/>
  <c r="AN385" i="7"/>
  <c r="AN449" i="7"/>
  <c r="AN513" i="7"/>
  <c r="AN577" i="7"/>
  <c r="AN641" i="7"/>
  <c r="AN705" i="7"/>
  <c r="AN769" i="7"/>
  <c r="AN833" i="7"/>
  <c r="AN550" i="7"/>
  <c r="AN614" i="7"/>
  <c r="AN678" i="7"/>
  <c r="AN403" i="7"/>
  <c r="AN467" i="7"/>
  <c r="AN531" i="7"/>
  <c r="AN595" i="7"/>
  <c r="AN659" i="7"/>
  <c r="AN723" i="7"/>
  <c r="AN787" i="7"/>
  <c r="AN851" i="7"/>
  <c r="AN576" i="7"/>
  <c r="AN640" i="7"/>
  <c r="AN365" i="7"/>
  <c r="AN429" i="7"/>
  <c r="AN493" i="7"/>
  <c r="AN557" i="7"/>
  <c r="AN621" i="7"/>
  <c r="AN685" i="7"/>
  <c r="AN749" i="7"/>
  <c r="AN813" i="7"/>
  <c r="AN546" i="7"/>
  <c r="AN610" i="7"/>
  <c r="AN674" i="7"/>
  <c r="AN399" i="7"/>
  <c r="AN463" i="7"/>
  <c r="AN527" i="7"/>
  <c r="AN591" i="7"/>
  <c r="AN655" i="7"/>
  <c r="AN719" i="7"/>
  <c r="AN783" i="7"/>
  <c r="AN847" i="7"/>
  <c r="AN572" i="7"/>
  <c r="AN636" i="7"/>
  <c r="AN361" i="7"/>
  <c r="AN425" i="7"/>
  <c r="AN489" i="7"/>
  <c r="AN553" i="7"/>
  <c r="AN617" i="7"/>
  <c r="AN681" i="7"/>
  <c r="AN745" i="7"/>
  <c r="AN809" i="7"/>
  <c r="AN873" i="7"/>
  <c r="AN590" i="7"/>
  <c r="AN654" i="7"/>
  <c r="AN379" i="7"/>
  <c r="AN443" i="7"/>
  <c r="AN507" i="7"/>
  <c r="AN571" i="7"/>
  <c r="AN635" i="7"/>
  <c r="AN699" i="7"/>
  <c r="AN763" i="7"/>
  <c r="AN827" i="7"/>
  <c r="AN552" i="7"/>
  <c r="AN616" i="7"/>
  <c r="AN680" i="7"/>
  <c r="AN405" i="7"/>
  <c r="AN469" i="7"/>
  <c r="AN533" i="7"/>
  <c r="AN597" i="7"/>
  <c r="AN661" i="7"/>
  <c r="AN725" i="7"/>
  <c r="AN789" i="7"/>
  <c r="AN869" i="7"/>
  <c r="AN618" i="7"/>
  <c r="AN682" i="7"/>
  <c r="AN407" i="7"/>
  <c r="AN471" i="7"/>
  <c r="AN535" i="7"/>
  <c r="AN599" i="7"/>
  <c r="AN663" i="7"/>
  <c r="AN727" i="7"/>
  <c r="AN791" i="7"/>
  <c r="AN855" i="7"/>
  <c r="AN580" i="7"/>
  <c r="AN644" i="7"/>
  <c r="AN369" i="7"/>
  <c r="AN433" i="7"/>
  <c r="AN497" i="7"/>
  <c r="AN561" i="7"/>
  <c r="AN625" i="7"/>
  <c r="AN689" i="7"/>
  <c r="AN753" i="7"/>
  <c r="AN817" i="7"/>
  <c r="AN534" i="7"/>
  <c r="AN598" i="7"/>
  <c r="AN662" i="7"/>
  <c r="AN387" i="7"/>
  <c r="AN451" i="7"/>
  <c r="AN515" i="7"/>
  <c r="AN579" i="7"/>
  <c r="AN643" i="7"/>
  <c r="AN707" i="7"/>
  <c r="AN771" i="7"/>
  <c r="AN835" i="7"/>
  <c r="AN560" i="7"/>
  <c r="AN624" i="7"/>
  <c r="AN688" i="7"/>
  <c r="AN413" i="7"/>
  <c r="AN477" i="7"/>
  <c r="AN541" i="7"/>
  <c r="AN605" i="7"/>
  <c r="AN669" i="7"/>
  <c r="AN733" i="7"/>
  <c r="AN797" i="7"/>
  <c r="AN861" i="7"/>
  <c r="AN594" i="7"/>
  <c r="AN658" i="7"/>
  <c r="AN383" i="7"/>
  <c r="AN447" i="7"/>
  <c r="AN511" i="7"/>
  <c r="AN575" i="7"/>
  <c r="AN639" i="7"/>
  <c r="AN703" i="7"/>
  <c r="AN767" i="7"/>
  <c r="AN831" i="7"/>
  <c r="AN556" i="7"/>
  <c r="AN620" i="7"/>
  <c r="AN684" i="7"/>
  <c r="AN409" i="7"/>
  <c r="AN473" i="7"/>
  <c r="AN537" i="7"/>
  <c r="AN601" i="7"/>
  <c r="AN665" i="7"/>
  <c r="AN729" i="7"/>
  <c r="AN793" i="7"/>
  <c r="AN857" i="7"/>
  <c r="AN574" i="7"/>
  <c r="AN638" i="7"/>
  <c r="AN363" i="7"/>
  <c r="AN427" i="7"/>
  <c r="AN491" i="7"/>
  <c r="AN555" i="7"/>
  <c r="AN619" i="7"/>
  <c r="AN683" i="7"/>
  <c r="AN747" i="7"/>
  <c r="AN811" i="7"/>
  <c r="AN536" i="7"/>
  <c r="AN600" i="7"/>
  <c r="AN664" i="7"/>
  <c r="AN389" i="7"/>
  <c r="AN453" i="7"/>
  <c r="AN517" i="7"/>
  <c r="AN581" i="7"/>
  <c r="AN645" i="7"/>
  <c r="AN709" i="7"/>
  <c r="AN773" i="7"/>
  <c r="AN837" i="7"/>
  <c r="AN538" i="7"/>
  <c r="AN602" i="7"/>
  <c r="AN666" i="7"/>
  <c r="AN391" i="7"/>
  <c r="AN455" i="7"/>
  <c r="AN519" i="7"/>
  <c r="AN583" i="7"/>
  <c r="AN647" i="7"/>
  <c r="AN711" i="7"/>
  <c r="AN775" i="7"/>
  <c r="AN839" i="7"/>
  <c r="AN564" i="7"/>
  <c r="AN628" i="7"/>
  <c r="AN692" i="7"/>
  <c r="AN417" i="7"/>
  <c r="AN481" i="7"/>
  <c r="AN545" i="7"/>
  <c r="AN609" i="7"/>
  <c r="AN673" i="7"/>
  <c r="AN737" i="7"/>
  <c r="AN801" i="7"/>
  <c r="AN865" i="7"/>
  <c r="AN582" i="7"/>
  <c r="AN646" i="7"/>
  <c r="AN371" i="7"/>
  <c r="AN435" i="7"/>
  <c r="AN499" i="7"/>
  <c r="AN563" i="7"/>
  <c r="AN627" i="7"/>
  <c r="AN691" i="7"/>
  <c r="AN755" i="7"/>
  <c r="AN819" i="7"/>
  <c r="AN544" i="7"/>
  <c r="AN608" i="7"/>
  <c r="AN672" i="7"/>
  <c r="AN397" i="7"/>
  <c r="AN461" i="7"/>
  <c r="AN525" i="7"/>
  <c r="AN589" i="7"/>
  <c r="AN653" i="7"/>
  <c r="AN717" i="7"/>
  <c r="AN781" i="7"/>
  <c r="AN845" i="7"/>
  <c r="AN578" i="7"/>
  <c r="AN642" i="7"/>
  <c r="AN367" i="7"/>
  <c r="AN431" i="7"/>
  <c r="AN495" i="7"/>
  <c r="AN559" i="7"/>
  <c r="AN623" i="7"/>
  <c r="AN687" i="7"/>
  <c r="AN751" i="7"/>
  <c r="AN815" i="7"/>
  <c r="AN540" i="7"/>
  <c r="AN604" i="7"/>
  <c r="AN668" i="7"/>
  <c r="AN393" i="7"/>
  <c r="AN457" i="7"/>
  <c r="AN521" i="7"/>
  <c r="AN585" i="7"/>
  <c r="AN649" i="7"/>
  <c r="AN713" i="7"/>
  <c r="AN777" i="7"/>
  <c r="AN841" i="7"/>
  <c r="AN558" i="7"/>
  <c r="AN622" i="7"/>
  <c r="AN686" i="7"/>
  <c r="AN411" i="7"/>
  <c r="AN475" i="7"/>
  <c r="AN539" i="7"/>
  <c r="AN603" i="7"/>
  <c r="AN667" i="7"/>
  <c r="AN731" i="7"/>
  <c r="AN795" i="7"/>
  <c r="AN859" i="7"/>
  <c r="AN584" i="7"/>
  <c r="AN648" i="7"/>
  <c r="AN373" i="7"/>
  <c r="AN437" i="7"/>
  <c r="AN501" i="7"/>
  <c r="AN565" i="7"/>
  <c r="AN629" i="7"/>
  <c r="AN693" i="7"/>
  <c r="AN757" i="7"/>
  <c r="AN821" i="7"/>
  <c r="AN895" i="7"/>
  <c r="AN927" i="7"/>
  <c r="AN991" i="7"/>
  <c r="AN716" i="7"/>
  <c r="AN780" i="7"/>
  <c r="AN844" i="7"/>
  <c r="AN908" i="7"/>
  <c r="AN972" i="7"/>
  <c r="AN1035" i="7"/>
  <c r="AN1099" i="7"/>
  <c r="AN1163" i="7"/>
  <c r="AN885" i="7"/>
  <c r="AN949" i="7"/>
  <c r="AN1013" i="7"/>
  <c r="AN738" i="7"/>
  <c r="AN802" i="7"/>
  <c r="AN866" i="7"/>
  <c r="AN930" i="7"/>
  <c r="AN994" i="7"/>
  <c r="AN1057" i="7"/>
  <c r="AN1121" i="7"/>
  <c r="AN1185" i="7"/>
  <c r="AN907" i="7"/>
  <c r="AN971" i="7"/>
  <c r="AN696" i="7"/>
  <c r="AN760" i="7"/>
  <c r="AN824" i="7"/>
  <c r="AN888" i="7"/>
  <c r="AN952" i="7"/>
  <c r="AN1016" i="7"/>
  <c r="AN1079" i="7"/>
  <c r="AN1143" i="7"/>
  <c r="AN1207" i="7"/>
  <c r="AN929" i="7"/>
  <c r="AN993" i="7"/>
  <c r="AN718" i="7"/>
  <c r="AN782" i="7"/>
  <c r="AN846" i="7"/>
  <c r="AN910" i="7"/>
  <c r="AN974" i="7"/>
  <c r="AN1037" i="7"/>
  <c r="AN1101" i="7"/>
  <c r="AN1165" i="7"/>
  <c r="AN887" i="7"/>
  <c r="AN951" i="7"/>
  <c r="AN1015" i="7"/>
  <c r="AN740" i="7"/>
  <c r="AN804" i="7"/>
  <c r="AN868" i="7"/>
  <c r="AN932" i="7"/>
  <c r="AN996" i="7"/>
  <c r="AN1059" i="7"/>
  <c r="AN1123" i="7"/>
  <c r="AN1187" i="7"/>
  <c r="AN909" i="7"/>
  <c r="AN973" i="7"/>
  <c r="AN698" i="7"/>
  <c r="AN762" i="7"/>
  <c r="AN826" i="7"/>
  <c r="AN890" i="7"/>
  <c r="AN954" i="7"/>
  <c r="AN1018" i="7"/>
  <c r="AN1081" i="7"/>
  <c r="AN1145" i="7"/>
  <c r="AN1209" i="7"/>
  <c r="AN931" i="7"/>
  <c r="AN995" i="7"/>
  <c r="AN720" i="7"/>
  <c r="AN784" i="7"/>
  <c r="AN848" i="7"/>
  <c r="AN912" i="7"/>
  <c r="AN976" i="7"/>
  <c r="AN1039" i="7"/>
  <c r="AN1103" i="7"/>
  <c r="AN1167" i="7"/>
  <c r="AN889" i="7"/>
  <c r="AN953" i="7"/>
  <c r="AN1017" i="7"/>
  <c r="AN742" i="7"/>
  <c r="AN806" i="7"/>
  <c r="AN870" i="7"/>
  <c r="AN934" i="7"/>
  <c r="AN998" i="7"/>
  <c r="AN1061" i="7"/>
  <c r="AN1125" i="7"/>
  <c r="AN853" i="7"/>
  <c r="AN911" i="7"/>
  <c r="AN975" i="7"/>
  <c r="AN700" i="7"/>
  <c r="AN764" i="7"/>
  <c r="AN828" i="7"/>
  <c r="AN892" i="7"/>
  <c r="AN956" i="7"/>
  <c r="AN1020" i="7"/>
  <c r="AN1083" i="7"/>
  <c r="AN1147" i="7"/>
  <c r="AN1211" i="7"/>
  <c r="AN933" i="7"/>
  <c r="AN997" i="7"/>
  <c r="AN722" i="7"/>
  <c r="AN786" i="7"/>
  <c r="AN850" i="7"/>
  <c r="AN914" i="7"/>
  <c r="AN978" i="7"/>
  <c r="AN1041" i="7"/>
  <c r="AN1105" i="7"/>
  <c r="AN1169" i="7"/>
  <c r="AN891" i="7"/>
  <c r="AN955" i="7"/>
  <c r="AN1019" i="7"/>
  <c r="AN744" i="7"/>
  <c r="AN808" i="7"/>
  <c r="AN872" i="7"/>
  <c r="AN936" i="7"/>
  <c r="AN1000" i="7"/>
  <c r="AN1063" i="7"/>
  <c r="AN1127" i="7"/>
  <c r="AN1191" i="7"/>
  <c r="AN913" i="7"/>
  <c r="AN977" i="7"/>
  <c r="AN702" i="7"/>
  <c r="AN766" i="7"/>
  <c r="AN830" i="7"/>
  <c r="AN894" i="7"/>
  <c r="AN958" i="7"/>
  <c r="AN1022" i="7"/>
  <c r="AN1085" i="7"/>
  <c r="AN1149" i="7"/>
  <c r="AN1213" i="7"/>
  <c r="AN935" i="7"/>
  <c r="AN999" i="7"/>
  <c r="AN724" i="7"/>
  <c r="AN788" i="7"/>
  <c r="AN852" i="7"/>
  <c r="AN916" i="7"/>
  <c r="AN980" i="7"/>
  <c r="AN1043" i="7"/>
  <c r="AN1107" i="7"/>
  <c r="AN1171" i="7"/>
  <c r="AN893" i="7"/>
  <c r="AN957" i="7"/>
  <c r="AN1021" i="7"/>
  <c r="AN746" i="7"/>
  <c r="AN810" i="7"/>
  <c r="AN874" i="7"/>
  <c r="AN938" i="7"/>
  <c r="AN1002" i="7"/>
  <c r="AN1065" i="7"/>
  <c r="AN1129" i="7"/>
  <c r="AN1193" i="7"/>
  <c r="AN915" i="7"/>
  <c r="AN979" i="7"/>
  <c r="AN704" i="7"/>
  <c r="AN768" i="7"/>
  <c r="AN832" i="7"/>
  <c r="AN896" i="7"/>
  <c r="AN960" i="7"/>
  <c r="AN1024" i="7"/>
  <c r="AN1087" i="7"/>
  <c r="AN1151" i="7"/>
  <c r="AN1215" i="7"/>
  <c r="AN937" i="7"/>
  <c r="AN1001" i="7"/>
  <c r="AN726" i="7"/>
  <c r="AN790" i="7"/>
  <c r="AN854" i="7"/>
  <c r="AN918" i="7"/>
  <c r="AN1045" i="7"/>
  <c r="AN1173" i="7"/>
  <c r="AN1237" i="7"/>
  <c r="AN1301" i="7"/>
  <c r="AN1365" i="7"/>
  <c r="AN959" i="7"/>
  <c r="AN1023" i="7"/>
  <c r="AN748" i="7"/>
  <c r="AN812" i="7"/>
  <c r="AN876" i="7"/>
  <c r="AN940" i="7"/>
  <c r="AN1004" i="7"/>
  <c r="AN1067" i="7"/>
  <c r="AN1131" i="7"/>
  <c r="AN1195" i="7"/>
  <c r="AN917" i="7"/>
  <c r="AN981" i="7"/>
  <c r="AN706" i="7"/>
  <c r="AN770" i="7"/>
  <c r="AN834" i="7"/>
  <c r="AN898" i="7"/>
  <c r="AN962" i="7"/>
  <c r="AN1026" i="7"/>
  <c r="AN1089" i="7"/>
  <c r="AN1153" i="7"/>
  <c r="AN875" i="7"/>
  <c r="AN939" i="7"/>
  <c r="AN1003" i="7"/>
  <c r="AN728" i="7"/>
  <c r="AN792" i="7"/>
  <c r="AN856" i="7"/>
  <c r="AN920" i="7"/>
  <c r="AN984" i="7"/>
  <c r="AN1047" i="7"/>
  <c r="AN1111" i="7"/>
  <c r="AN1175" i="7"/>
  <c r="AN897" i="7"/>
  <c r="AN961" i="7"/>
  <c r="AN1025" i="7"/>
  <c r="AN750" i="7"/>
  <c r="AN814" i="7"/>
  <c r="AN878" i="7"/>
  <c r="AN942" i="7"/>
  <c r="AN1006" i="7"/>
  <c r="AN1069" i="7"/>
  <c r="AN1133" i="7"/>
  <c r="AN1197" i="7"/>
  <c r="AN919" i="7"/>
  <c r="AN983" i="7"/>
  <c r="AN708" i="7"/>
  <c r="AN772" i="7"/>
  <c r="AN836" i="7"/>
  <c r="AN900" i="7"/>
  <c r="AN964" i="7"/>
  <c r="AN1028" i="7"/>
  <c r="AN1091" i="7"/>
  <c r="AN1155" i="7"/>
  <c r="AN877" i="7"/>
  <c r="AN941" i="7"/>
  <c r="AN1005" i="7"/>
  <c r="AN730" i="7"/>
  <c r="AN794" i="7"/>
  <c r="AN858" i="7"/>
  <c r="AN922" i="7"/>
  <c r="AN986" i="7"/>
  <c r="AN1049" i="7"/>
  <c r="AN1113" i="7"/>
  <c r="AN1177" i="7"/>
  <c r="AN899" i="7"/>
  <c r="AN963" i="7"/>
  <c r="AN1027" i="7"/>
  <c r="AN752" i="7"/>
  <c r="AN816" i="7"/>
  <c r="AN880" i="7"/>
  <c r="AN944" i="7"/>
  <c r="AN1008" i="7"/>
  <c r="AN1071" i="7"/>
  <c r="AN1135" i="7"/>
  <c r="AN1199" i="7"/>
  <c r="AN921" i="7"/>
  <c r="AN985" i="7"/>
  <c r="AN710" i="7"/>
  <c r="AN774" i="7"/>
  <c r="AN838" i="7"/>
  <c r="AN902" i="7"/>
  <c r="AN966" i="7"/>
  <c r="AN1030" i="7"/>
  <c r="AN1093" i="7"/>
  <c r="AN1157" i="7"/>
  <c r="AN879" i="7"/>
  <c r="AN943" i="7"/>
  <c r="AN1007" i="7"/>
  <c r="AN732" i="7"/>
  <c r="AN796" i="7"/>
  <c r="AN860" i="7"/>
  <c r="AN924" i="7"/>
  <c r="AN988" i="7"/>
  <c r="AN1051" i="7"/>
  <c r="AN1115" i="7"/>
  <c r="AN1179" i="7"/>
  <c r="AN901" i="7"/>
  <c r="AN965" i="7"/>
  <c r="AN1029" i="7"/>
  <c r="AN754" i="7"/>
  <c r="AN818" i="7"/>
  <c r="AN882" i="7"/>
  <c r="AN946" i="7"/>
  <c r="AN1010" i="7"/>
  <c r="AN1073" i="7"/>
  <c r="AN1137" i="7"/>
  <c r="AN1201" i="7"/>
  <c r="AN923" i="7"/>
  <c r="AN987" i="7"/>
  <c r="AN712" i="7"/>
  <c r="AN776" i="7"/>
  <c r="AN840" i="7"/>
  <c r="AN904" i="7"/>
  <c r="AN968" i="7"/>
  <c r="AN1032" i="7"/>
  <c r="AN1095" i="7"/>
  <c r="AN1159" i="7"/>
  <c r="AN881" i="7"/>
  <c r="AN945" i="7"/>
  <c r="AN1009" i="7"/>
  <c r="AN734" i="7"/>
  <c r="AN798" i="7"/>
  <c r="AN862" i="7"/>
  <c r="AN926" i="7"/>
  <c r="AN990" i="7"/>
  <c r="AN1053" i="7"/>
  <c r="AN1117" i="7"/>
  <c r="AN1181" i="7"/>
  <c r="AN903" i="7"/>
  <c r="AN967" i="7"/>
  <c r="AN1031" i="7"/>
  <c r="AN756" i="7"/>
  <c r="AN820" i="7"/>
  <c r="AN884" i="7"/>
  <c r="AN948" i="7"/>
  <c r="AN1012" i="7"/>
  <c r="AN1075" i="7"/>
  <c r="AN1139" i="7"/>
  <c r="AN1203" i="7"/>
  <c r="AN925" i="7"/>
  <c r="AN989" i="7"/>
  <c r="AN714" i="7"/>
  <c r="AN778" i="7"/>
  <c r="AN842" i="7"/>
  <c r="AN906" i="7"/>
  <c r="AN970" i="7"/>
  <c r="AN1033" i="7"/>
  <c r="AN1097" i="7"/>
  <c r="AN1161" i="7"/>
  <c r="AN883" i="7"/>
  <c r="AN947" i="7"/>
  <c r="AN1011" i="7"/>
  <c r="AN736" i="7"/>
  <c r="AN800" i="7"/>
  <c r="AN864" i="7"/>
  <c r="AN928" i="7"/>
  <c r="AN992" i="7"/>
  <c r="AN1055" i="7"/>
  <c r="AN1119" i="7"/>
  <c r="AN1183" i="7"/>
  <c r="AN905" i="7"/>
  <c r="AN969" i="7"/>
  <c r="AN694" i="7"/>
  <c r="AN758" i="7"/>
  <c r="AN822" i="7"/>
  <c r="AN886" i="7"/>
  <c r="AN982" i="7"/>
  <c r="AN1109" i="7"/>
  <c r="AN1205" i="7"/>
  <c r="AN1269" i="7"/>
  <c r="AN1333" i="7"/>
  <c r="AN1429" i="7"/>
  <c r="AN1493" i="7"/>
  <c r="AN1557" i="7"/>
  <c r="AN1621" i="7"/>
  <c r="AN1685" i="7"/>
  <c r="AN1068" i="7"/>
  <c r="AN1132" i="7"/>
  <c r="AN1196" i="7"/>
  <c r="AN1260" i="7"/>
  <c r="AN1324" i="7"/>
  <c r="AN1388" i="7"/>
  <c r="AN1452" i="7"/>
  <c r="AN1516" i="7"/>
  <c r="AN1580" i="7"/>
  <c r="AN1644" i="7"/>
  <c r="AN1708" i="7"/>
  <c r="AN1771" i="7"/>
  <c r="AN1835" i="7"/>
  <c r="AN1219" i="7"/>
  <c r="AN1283" i="7"/>
  <c r="AN1347" i="7"/>
  <c r="AN1411" i="7"/>
  <c r="AN1475" i="7"/>
  <c r="AN1539" i="7"/>
  <c r="AN1603" i="7"/>
  <c r="AN1667" i="7"/>
  <c r="AN1050" i="7"/>
  <c r="AN1114" i="7"/>
  <c r="AN1178" i="7"/>
  <c r="AN1242" i="7"/>
  <c r="AN1306" i="7"/>
  <c r="AN1370" i="7"/>
  <c r="AN1434" i="7"/>
  <c r="AN1498" i="7"/>
  <c r="AN1562" i="7"/>
  <c r="AN1626" i="7"/>
  <c r="AN1690" i="7"/>
  <c r="AN1753" i="7"/>
  <c r="AN1817" i="7"/>
  <c r="AN1881" i="7"/>
  <c r="AN1257" i="7"/>
  <c r="AN1321" i="7"/>
  <c r="AN1385" i="7"/>
  <c r="AN1449" i="7"/>
  <c r="AN1513" i="7"/>
  <c r="AN1577" i="7"/>
  <c r="AN1641" i="7"/>
  <c r="AN1705" i="7"/>
  <c r="AN1088" i="7"/>
  <c r="AN1152" i="7"/>
  <c r="AN1216" i="7"/>
  <c r="AN1280" i="7"/>
  <c r="AN1344" i="7"/>
  <c r="AN1408" i="7"/>
  <c r="AN1472" i="7"/>
  <c r="AN1536" i="7"/>
  <c r="AN1600" i="7"/>
  <c r="AN1664" i="7"/>
  <c r="AN1727" i="7"/>
  <c r="AN1791" i="7"/>
  <c r="AN1855" i="7"/>
  <c r="AN1239" i="7"/>
  <c r="AN1303" i="7"/>
  <c r="AN1367" i="7"/>
  <c r="AN1431" i="7"/>
  <c r="AN1495" i="7"/>
  <c r="AN1559" i="7"/>
  <c r="AN1623" i="7"/>
  <c r="AN1687" i="7"/>
  <c r="AN1070" i="7"/>
  <c r="AN1134" i="7"/>
  <c r="AN1198" i="7"/>
  <c r="AN1262" i="7"/>
  <c r="AN1326" i="7"/>
  <c r="AN1390" i="7"/>
  <c r="AN1454" i="7"/>
  <c r="AN1518" i="7"/>
  <c r="AN1582" i="7"/>
  <c r="AN1646" i="7"/>
  <c r="AN1710" i="7"/>
  <c r="AN1773" i="7"/>
  <c r="AN1837" i="7"/>
  <c r="AN1229" i="7"/>
  <c r="AN1293" i="7"/>
  <c r="AN1357" i="7"/>
  <c r="AN1421" i="7"/>
  <c r="AN1485" i="7"/>
  <c r="AN1549" i="7"/>
  <c r="AN1613" i="7"/>
  <c r="AN1677" i="7"/>
  <c r="AN1060" i="7"/>
  <c r="AN1124" i="7"/>
  <c r="AN1188" i="7"/>
  <c r="AN1252" i="7"/>
  <c r="AN1316" i="7"/>
  <c r="AN1380" i="7"/>
  <c r="AN1444" i="7"/>
  <c r="AN1508" i="7"/>
  <c r="AN1572" i="7"/>
  <c r="AN1636" i="7"/>
  <c r="AN1700" i="7"/>
  <c r="AN1763" i="7"/>
  <c r="AN1827" i="7"/>
  <c r="AN1891" i="7"/>
  <c r="AN1275" i="7"/>
  <c r="AN1339" i="7"/>
  <c r="AN1403" i="7"/>
  <c r="AN1467" i="7"/>
  <c r="AN1531" i="7"/>
  <c r="AN1595" i="7"/>
  <c r="AN1659" i="7"/>
  <c r="AN1042" i="7"/>
  <c r="AN1106" i="7"/>
  <c r="AN1170" i="7"/>
  <c r="AN1234" i="7"/>
  <c r="AN1298" i="7"/>
  <c r="AN1362" i="7"/>
  <c r="AN1426" i="7"/>
  <c r="AN1490" i="7"/>
  <c r="AN1554" i="7"/>
  <c r="AN1618" i="7"/>
  <c r="AN1682" i="7"/>
  <c r="AN1745" i="7"/>
  <c r="AN1809" i="7"/>
  <c r="AN1873" i="7"/>
  <c r="AN1249" i="7"/>
  <c r="AN1313" i="7"/>
  <c r="AN1377" i="7"/>
  <c r="AN1441" i="7"/>
  <c r="AN1505" i="7"/>
  <c r="AN1569" i="7"/>
  <c r="AN1633" i="7"/>
  <c r="AN1697" i="7"/>
  <c r="AN1080" i="7"/>
  <c r="AN1144" i="7"/>
  <c r="AN1208" i="7"/>
  <c r="AN1272" i="7"/>
  <c r="AN1336" i="7"/>
  <c r="AN1400" i="7"/>
  <c r="AN1464" i="7"/>
  <c r="AN1528" i="7"/>
  <c r="AN1592" i="7"/>
  <c r="AN1656" i="7"/>
  <c r="AN1719" i="7"/>
  <c r="AN1783" i="7"/>
  <c r="AN1847" i="7"/>
  <c r="AN1231" i="7"/>
  <c r="AN1295" i="7"/>
  <c r="AN1359" i="7"/>
  <c r="AN1423" i="7"/>
  <c r="AN1487" i="7"/>
  <c r="AN1551" i="7"/>
  <c r="AN1615" i="7"/>
  <c r="AN1679" i="7"/>
  <c r="AN1062" i="7"/>
  <c r="AN1126" i="7"/>
  <c r="AN1190" i="7"/>
  <c r="AN1254" i="7"/>
  <c r="AN1318" i="7"/>
  <c r="AN1382" i="7"/>
  <c r="AN1446" i="7"/>
  <c r="AN1510" i="7"/>
  <c r="AN1574" i="7"/>
  <c r="AN1638" i="7"/>
  <c r="AN1702" i="7"/>
  <c r="AN950" i="7"/>
  <c r="AN1077" i="7"/>
  <c r="AN1189" i="7"/>
  <c r="AN1253" i="7"/>
  <c r="AN1317" i="7"/>
  <c r="AN1381" i="7"/>
  <c r="AN1445" i="7"/>
  <c r="AN1509" i="7"/>
  <c r="AN1573" i="7"/>
  <c r="AN1637" i="7"/>
  <c r="AN1701" i="7"/>
  <c r="AN1084" i="7"/>
  <c r="AN1148" i="7"/>
  <c r="AN1212" i="7"/>
  <c r="AN1276" i="7"/>
  <c r="AN1340" i="7"/>
  <c r="AN1404" i="7"/>
  <c r="AN1468" i="7"/>
  <c r="AN1532" i="7"/>
  <c r="AN1596" i="7"/>
  <c r="AN1660" i="7"/>
  <c r="AN1723" i="7"/>
  <c r="AN1787" i="7"/>
  <c r="AN1851" i="7"/>
  <c r="AN1235" i="7"/>
  <c r="AN1299" i="7"/>
  <c r="AN1363" i="7"/>
  <c r="AN1427" i="7"/>
  <c r="AN1491" i="7"/>
  <c r="AN1555" i="7"/>
  <c r="AN1619" i="7"/>
  <c r="AN1683" i="7"/>
  <c r="AN1066" i="7"/>
  <c r="AN1130" i="7"/>
  <c r="AN1194" i="7"/>
  <c r="AN1258" i="7"/>
  <c r="AN1322" i="7"/>
  <c r="AN1386" i="7"/>
  <c r="AN1450" i="7"/>
  <c r="AN1514" i="7"/>
  <c r="AN1578" i="7"/>
  <c r="AN1642" i="7"/>
  <c r="AN1706" i="7"/>
  <c r="AN1769" i="7"/>
  <c r="AN1833" i="7"/>
  <c r="AN1897" i="7"/>
  <c r="AN1273" i="7"/>
  <c r="AN1337" i="7"/>
  <c r="AN1401" i="7"/>
  <c r="AN1465" i="7"/>
  <c r="AN1529" i="7"/>
  <c r="AN1593" i="7"/>
  <c r="AN1657" i="7"/>
  <c r="AN1040" i="7"/>
  <c r="AN1104" i="7"/>
  <c r="AN1168" i="7"/>
  <c r="AN1232" i="7"/>
  <c r="AN1296" i="7"/>
  <c r="AN1360" i="7"/>
  <c r="AN1424" i="7"/>
  <c r="AN1488" i="7"/>
  <c r="AN1552" i="7"/>
  <c r="AN1616" i="7"/>
  <c r="AN1680" i="7"/>
  <c r="AN1743" i="7"/>
  <c r="AN1807" i="7"/>
  <c r="AN1871" i="7"/>
  <c r="AN1255" i="7"/>
  <c r="AN1319" i="7"/>
  <c r="AN1383" i="7"/>
  <c r="AN1447" i="7"/>
  <c r="AN1511" i="7"/>
  <c r="AN1575" i="7"/>
  <c r="AN1639" i="7"/>
  <c r="AN1703" i="7"/>
  <c r="AN1086" i="7"/>
  <c r="AN1150" i="7"/>
  <c r="AN1214" i="7"/>
  <c r="AN1278" i="7"/>
  <c r="AN1342" i="7"/>
  <c r="AN1406" i="7"/>
  <c r="AN1470" i="7"/>
  <c r="AN1534" i="7"/>
  <c r="AN1598" i="7"/>
  <c r="AN1662" i="7"/>
  <c r="AN1725" i="7"/>
  <c r="AN1789" i="7"/>
  <c r="AN1853" i="7"/>
  <c r="AN1245" i="7"/>
  <c r="AN1309" i="7"/>
  <c r="AN1373" i="7"/>
  <c r="AN1437" i="7"/>
  <c r="AN1501" i="7"/>
  <c r="AN1565" i="7"/>
  <c r="AN1629" i="7"/>
  <c r="AN1693" i="7"/>
  <c r="AN1076" i="7"/>
  <c r="AN1140" i="7"/>
  <c r="AN1204" i="7"/>
  <c r="AN1268" i="7"/>
  <c r="AN1332" i="7"/>
  <c r="AN1396" i="7"/>
  <c r="AN1460" i="7"/>
  <c r="AN1524" i="7"/>
  <c r="AN1588" i="7"/>
  <c r="AN1652" i="7"/>
  <c r="AN1715" i="7"/>
  <c r="AN1779" i="7"/>
  <c r="AN1843" i="7"/>
  <c r="AN1227" i="7"/>
  <c r="AN1291" i="7"/>
  <c r="AN1355" i="7"/>
  <c r="AN1419" i="7"/>
  <c r="AN1483" i="7"/>
  <c r="AN1547" i="7"/>
  <c r="AN1611" i="7"/>
  <c r="AN1675" i="7"/>
  <c r="AN1058" i="7"/>
  <c r="AN1122" i="7"/>
  <c r="AN1186" i="7"/>
  <c r="AN1250" i="7"/>
  <c r="AN1314" i="7"/>
  <c r="AN1378" i="7"/>
  <c r="AN1442" i="7"/>
  <c r="AN1506" i="7"/>
  <c r="AN1570" i="7"/>
  <c r="AN1634" i="7"/>
  <c r="AN1698" i="7"/>
  <c r="AN1761" i="7"/>
  <c r="AN1825" i="7"/>
  <c r="AN1889" i="7"/>
  <c r="AN1265" i="7"/>
  <c r="AN1329" i="7"/>
  <c r="AN1393" i="7"/>
  <c r="AN1457" i="7"/>
  <c r="AN1521" i="7"/>
  <c r="AN1585" i="7"/>
  <c r="AN1649" i="7"/>
  <c r="AN1713" i="7"/>
  <c r="AN1096" i="7"/>
  <c r="AN1160" i="7"/>
  <c r="AN1224" i="7"/>
  <c r="AN1288" i="7"/>
  <c r="AN1352" i="7"/>
  <c r="AN1416" i="7"/>
  <c r="AN1480" i="7"/>
  <c r="AN1544" i="7"/>
  <c r="AN1608" i="7"/>
  <c r="AN1672" i="7"/>
  <c r="AN1735" i="7"/>
  <c r="AN1799" i="7"/>
  <c r="AN1863" i="7"/>
  <c r="AN1247" i="7"/>
  <c r="AN1311" i="7"/>
  <c r="AN1375" i="7"/>
  <c r="AN1439" i="7"/>
  <c r="AN1503" i="7"/>
  <c r="AN1567" i="7"/>
  <c r="AN1631" i="7"/>
  <c r="AN1695" i="7"/>
  <c r="AN1078" i="7"/>
  <c r="AN1142" i="7"/>
  <c r="AN1206" i="7"/>
  <c r="AN1270" i="7"/>
  <c r="AN1334" i="7"/>
  <c r="AN1398" i="7"/>
  <c r="AN1462" i="7"/>
  <c r="AN1526" i="7"/>
  <c r="AN1590" i="7"/>
  <c r="AN1654" i="7"/>
  <c r="AN1717" i="7"/>
  <c r="AN1797" i="7"/>
  <c r="AN1861" i="7"/>
  <c r="AN1919" i="7"/>
  <c r="AN1983" i="7"/>
  <c r="AN1746" i="7"/>
  <c r="AN1461" i="7"/>
  <c r="AN1589" i="7"/>
  <c r="AN1036" i="7"/>
  <c r="AN1164" i="7"/>
  <c r="AN1292" i="7"/>
  <c r="AN1420" i="7"/>
  <c r="AN1548" i="7"/>
  <c r="AN1676" i="7"/>
  <c r="AN1803" i="7"/>
  <c r="AN1251" i="7"/>
  <c r="AN1379" i="7"/>
  <c r="AN1507" i="7"/>
  <c r="AN1635" i="7"/>
  <c r="AN1082" i="7"/>
  <c r="AN1210" i="7"/>
  <c r="AN1338" i="7"/>
  <c r="AN1466" i="7"/>
  <c r="AN1594" i="7"/>
  <c r="AN1721" i="7"/>
  <c r="AN1849" i="7"/>
  <c r="AN1289" i="7"/>
  <c r="AN1417" i="7"/>
  <c r="AN1545" i="7"/>
  <c r="AN1673" i="7"/>
  <c r="AN1120" i="7"/>
  <c r="AN1248" i="7"/>
  <c r="AN1376" i="7"/>
  <c r="AN1504" i="7"/>
  <c r="AN1632" i="7"/>
  <c r="AN1759" i="7"/>
  <c r="AN1887" i="7"/>
  <c r="AN1335" i="7"/>
  <c r="AN1463" i="7"/>
  <c r="AN1591" i="7"/>
  <c r="AN1038" i="7"/>
  <c r="AN1166" i="7"/>
  <c r="AN1294" i="7"/>
  <c r="AN1422" i="7"/>
  <c r="AN1550" i="7"/>
  <c r="AN1678" i="7"/>
  <c r="AN1805" i="7"/>
  <c r="AN1261" i="7"/>
  <c r="AN1389" i="7"/>
  <c r="AN1517" i="7"/>
  <c r="AN1645" i="7"/>
  <c r="AN1092" i="7"/>
  <c r="AN1220" i="7"/>
  <c r="AN1348" i="7"/>
  <c r="AN1476" i="7"/>
  <c r="AN1604" i="7"/>
  <c r="AN1731" i="7"/>
  <c r="AN1859" i="7"/>
  <c r="AN1307" i="7"/>
  <c r="AN1435" i="7"/>
  <c r="AN1563" i="7"/>
  <c r="AN1691" i="7"/>
  <c r="AN1138" i="7"/>
  <c r="AN1266" i="7"/>
  <c r="AN1394" i="7"/>
  <c r="AN1522" i="7"/>
  <c r="AN1650" i="7"/>
  <c r="AN1777" i="7"/>
  <c r="AN1217" i="7"/>
  <c r="AN1345" i="7"/>
  <c r="AN1473" i="7"/>
  <c r="AN1601" i="7"/>
  <c r="AN1048" i="7"/>
  <c r="AN1176" i="7"/>
  <c r="AN1304" i="7"/>
  <c r="AN1432" i="7"/>
  <c r="AN1560" i="7"/>
  <c r="AN1688" i="7"/>
  <c r="AN1815" i="7"/>
  <c r="AN1263" i="7"/>
  <c r="AN1391" i="7"/>
  <c r="AN1519" i="7"/>
  <c r="AN1647" i="7"/>
  <c r="AN1094" i="7"/>
  <c r="AN1222" i="7"/>
  <c r="AN1350" i="7"/>
  <c r="AN1478" i="7"/>
  <c r="AN1606" i="7"/>
  <c r="AN1733" i="7"/>
  <c r="AN1141" i="7"/>
  <c r="AN1285" i="7"/>
  <c r="AN1413" i="7"/>
  <c r="AN1541" i="7"/>
  <c r="AN1669" i="7"/>
  <c r="AN1116" i="7"/>
  <c r="AN1244" i="7"/>
  <c r="AN1372" i="7"/>
  <c r="AN1500" i="7"/>
  <c r="AN1628" i="7"/>
  <c r="AN1755" i="7"/>
  <c r="AN1883" i="7"/>
  <c r="AN1331" i="7"/>
  <c r="AN1459" i="7"/>
  <c r="AN1587" i="7"/>
  <c r="AN1034" i="7"/>
  <c r="AN1162" i="7"/>
  <c r="AN1290" i="7"/>
  <c r="AN1418" i="7"/>
  <c r="AN1546" i="7"/>
  <c r="AN1674" i="7"/>
  <c r="AN1801" i="7"/>
  <c r="AN1241" i="7"/>
  <c r="AN1369" i="7"/>
  <c r="AN1497" i="7"/>
  <c r="AN1625" i="7"/>
  <c r="AN1072" i="7"/>
  <c r="AN1200" i="7"/>
  <c r="AN1328" i="7"/>
  <c r="AN1456" i="7"/>
  <c r="AN1584" i="7"/>
  <c r="AN1712" i="7"/>
  <c r="AN1839" i="7"/>
  <c r="AN1287" i="7"/>
  <c r="AN1415" i="7"/>
  <c r="AN1543" i="7"/>
  <c r="AN1671" i="7"/>
  <c r="AN1118" i="7"/>
  <c r="AN1246" i="7"/>
  <c r="AN1374" i="7"/>
  <c r="AN1502" i="7"/>
  <c r="AN1630" i="7"/>
  <c r="AN1757" i="7"/>
  <c r="AN1885" i="7"/>
  <c r="AN1341" i="7"/>
  <c r="AN1469" i="7"/>
  <c r="AN1597" i="7"/>
  <c r="AN1044" i="7"/>
  <c r="AN1172" i="7"/>
  <c r="AN1300" i="7"/>
  <c r="AN1428" i="7"/>
  <c r="AN1556" i="7"/>
  <c r="AN1684" i="7"/>
  <c r="AN1811" i="7"/>
  <c r="AN1259" i="7"/>
  <c r="AN1387" i="7"/>
  <c r="AN1515" i="7"/>
  <c r="AN1643" i="7"/>
  <c r="AN1090" i="7"/>
  <c r="AN1218" i="7"/>
  <c r="AN1346" i="7"/>
  <c r="AN1474" i="7"/>
  <c r="AN1602" i="7"/>
  <c r="AN1729" i="7"/>
  <c r="AN1857" i="7"/>
  <c r="AN1297" i="7"/>
  <c r="AN1425" i="7"/>
  <c r="AN1553" i="7"/>
  <c r="AN1681" i="7"/>
  <c r="AN1128" i="7"/>
  <c r="AN1256" i="7"/>
  <c r="AN1384" i="7"/>
  <c r="AN1512" i="7"/>
  <c r="AN1640" i="7"/>
  <c r="AN1767" i="7"/>
  <c r="AN1895" i="7"/>
  <c r="AN1343" i="7"/>
  <c r="AN1471" i="7"/>
  <c r="AN1599" i="7"/>
  <c r="AN1046" i="7"/>
  <c r="AN1174" i="7"/>
  <c r="AN1302" i="7"/>
  <c r="AN1430" i="7"/>
  <c r="AN1558" i="7"/>
  <c r="AN1686" i="7"/>
  <c r="AN1829" i="7"/>
  <c r="AN1951" i="7"/>
  <c r="AN1778" i="7"/>
  <c r="AN1842" i="7"/>
  <c r="AN1906" i="7"/>
  <c r="AN1970" i="7"/>
  <c r="AN47" i="7"/>
  <c r="AN30" i="7"/>
  <c r="AN15" i="7"/>
  <c r="AN1961" i="7"/>
  <c r="AN1724" i="7"/>
  <c r="AN1788" i="7"/>
  <c r="AN1852" i="7"/>
  <c r="AN1916" i="7"/>
  <c r="AN1980" i="7"/>
  <c r="AN79" i="7"/>
  <c r="AN44" i="7"/>
  <c r="AN1899" i="7"/>
  <c r="AN1963" i="7"/>
  <c r="AN1726" i="7"/>
  <c r="AN1790" i="7"/>
  <c r="AN1854" i="7"/>
  <c r="AN1918" i="7"/>
  <c r="AN1982" i="7"/>
  <c r="AN76" i="7"/>
  <c r="AN36" i="7"/>
  <c r="AN1909" i="7"/>
  <c r="AN1973" i="7"/>
  <c r="AN1736" i="7"/>
  <c r="AN1800" i="7"/>
  <c r="AN1864" i="7"/>
  <c r="AN1928" i="7"/>
  <c r="AN1992" i="7"/>
  <c r="AN82" i="7"/>
  <c r="AN77" i="7"/>
  <c r="AN1927" i="7"/>
  <c r="AN1991" i="7"/>
  <c r="AN1754" i="7"/>
  <c r="AN1818" i="7"/>
  <c r="AN1882" i="7"/>
  <c r="AN1946" i="7"/>
  <c r="AN95" i="7"/>
  <c r="AN37" i="7"/>
  <c r="AN68" i="7"/>
  <c r="AN1937" i="7"/>
  <c r="AN2001" i="7"/>
  <c r="AN1764" i="7"/>
  <c r="AN1828" i="7"/>
  <c r="AN1892" i="7"/>
  <c r="AN1956" i="7"/>
  <c r="AN48" i="7"/>
  <c r="AN18" i="7"/>
  <c r="AN39" i="7"/>
  <c r="AN1939" i="7"/>
  <c r="AN88" i="7"/>
  <c r="AN1766" i="7"/>
  <c r="AN1830" i="7"/>
  <c r="AN1894" i="7"/>
  <c r="AN1958" i="7"/>
  <c r="AN42" i="7"/>
  <c r="AN16" i="7"/>
  <c r="AN35" i="7"/>
  <c r="AN1949" i="7"/>
  <c r="AN98" i="7"/>
  <c r="AN1776" i="7"/>
  <c r="AN1840" i="7"/>
  <c r="AN1904" i="7"/>
  <c r="AN1968" i="7"/>
  <c r="AN52" i="7"/>
  <c r="AN38" i="7"/>
  <c r="AN17" i="7"/>
  <c r="AN1781" i="7"/>
  <c r="AN1845" i="7"/>
  <c r="AN1903" i="7"/>
  <c r="AN1967" i="7"/>
  <c r="AN1730" i="7"/>
  <c r="AN1794" i="7"/>
  <c r="AN1858" i="7"/>
  <c r="AN1922" i="7"/>
  <c r="AN1986" i="7"/>
  <c r="AN67" i="7"/>
  <c r="AN19" i="7"/>
  <c r="AN1913" i="7"/>
  <c r="AN1977" i="7"/>
  <c r="AN1740" i="7"/>
  <c r="AN1804" i="7"/>
  <c r="AN1868" i="7"/>
  <c r="AN1932" i="7"/>
  <c r="AN1996" i="7"/>
  <c r="AN73" i="7"/>
  <c r="AN69" i="7"/>
  <c r="AN1915" i="7"/>
  <c r="AN1979" i="7"/>
  <c r="AN1742" i="7"/>
  <c r="AN1806" i="7"/>
  <c r="AN1870" i="7"/>
  <c r="AN1934" i="7"/>
  <c r="AN1998" i="7"/>
  <c r="AN70" i="7"/>
  <c r="AN66" i="7"/>
  <c r="AN1925" i="7"/>
  <c r="AN1989" i="7"/>
  <c r="AN1752" i="7"/>
  <c r="AN1816" i="7"/>
  <c r="AN1880" i="7"/>
  <c r="AN1944" i="7"/>
  <c r="AN93" i="7"/>
  <c r="AN41" i="7"/>
  <c r="AN72" i="7"/>
  <c r="AN1943" i="7"/>
  <c r="AN92" i="7"/>
  <c r="AN1770" i="7"/>
  <c r="AN1834" i="7"/>
  <c r="AN1898" i="7"/>
  <c r="AN1962" i="7"/>
  <c r="AN26" i="7"/>
  <c r="AN56" i="7"/>
  <c r="AN27" i="7"/>
  <c r="AN1953" i="7"/>
  <c r="AN1716" i="7"/>
  <c r="AN1780" i="7"/>
  <c r="AN1844" i="7"/>
  <c r="AN1908" i="7"/>
  <c r="AN1972" i="7"/>
  <c r="AN40" i="7"/>
  <c r="AN21" i="7"/>
  <c r="AN12" i="7"/>
  <c r="AN1955" i="7"/>
  <c r="AN1718" i="7"/>
  <c r="AN1782" i="7"/>
  <c r="AN1846" i="7"/>
  <c r="AN1910" i="7"/>
  <c r="AN1974" i="7"/>
  <c r="AN32" i="7"/>
  <c r="AN60" i="7"/>
  <c r="AN1901" i="7"/>
  <c r="AN1965" i="7"/>
  <c r="AN1728" i="7"/>
  <c r="AN1792" i="7"/>
  <c r="AN1856" i="7"/>
  <c r="AN1920" i="7"/>
  <c r="AN1984" i="7"/>
  <c r="AN71" i="7"/>
  <c r="AN28" i="7"/>
  <c r="AN1397" i="7"/>
  <c r="AN1525" i="7"/>
  <c r="AN1653" i="7"/>
  <c r="AN1100" i="7"/>
  <c r="AN1228" i="7"/>
  <c r="AN1356" i="7"/>
  <c r="AN1484" i="7"/>
  <c r="AN1612" i="7"/>
  <c r="AN1739" i="7"/>
  <c r="AN1867" i="7"/>
  <c r="AN1315" i="7"/>
  <c r="AN1443" i="7"/>
  <c r="AN1571" i="7"/>
  <c r="AN1699" i="7"/>
  <c r="AN1146" i="7"/>
  <c r="AN1274" i="7"/>
  <c r="AN1402" i="7"/>
  <c r="AN1530" i="7"/>
  <c r="AN1658" i="7"/>
  <c r="AN1785" i="7"/>
  <c r="AN1225" i="7"/>
  <c r="AN1353" i="7"/>
  <c r="AN1481" i="7"/>
  <c r="AN1609" i="7"/>
  <c r="AN1056" i="7"/>
  <c r="AN1184" i="7"/>
  <c r="AN1312" i="7"/>
  <c r="AN1440" i="7"/>
  <c r="AN1568" i="7"/>
  <c r="AN1696" i="7"/>
  <c r="AN1823" i="7"/>
  <c r="AN1271" i="7"/>
  <c r="AN1399" i="7"/>
  <c r="AN1527" i="7"/>
  <c r="AN1655" i="7"/>
  <c r="AN1102" i="7"/>
  <c r="AN1230" i="7"/>
  <c r="AN1358" i="7"/>
  <c r="AN1486" i="7"/>
  <c r="AN1614" i="7"/>
  <c r="AN1741" i="7"/>
  <c r="AN1869" i="7"/>
  <c r="AN1325" i="7"/>
  <c r="AN1453" i="7"/>
  <c r="AN1581" i="7"/>
  <c r="AN1709" i="7"/>
  <c r="AN1156" i="7"/>
  <c r="AN1284" i="7"/>
  <c r="AN1412" i="7"/>
  <c r="AN1540" i="7"/>
  <c r="AN1668" i="7"/>
  <c r="AN1795" i="7"/>
  <c r="AN1243" i="7"/>
  <c r="AN1371" i="7"/>
  <c r="AN1499" i="7"/>
  <c r="AN1627" i="7"/>
  <c r="AN1074" i="7"/>
  <c r="AN1202" i="7"/>
  <c r="AN1330" i="7"/>
  <c r="AN1458" i="7"/>
  <c r="AN1586" i="7"/>
  <c r="AN1714" i="7"/>
  <c r="AN1841" i="7"/>
  <c r="AN1281" i="7"/>
  <c r="AN1409" i="7"/>
  <c r="AN1537" i="7"/>
  <c r="AN1665" i="7"/>
  <c r="AN1112" i="7"/>
  <c r="AN1240" i="7"/>
  <c r="AN1368" i="7"/>
  <c r="AN1496" i="7"/>
  <c r="AN1624" i="7"/>
  <c r="AN1751" i="7"/>
  <c r="AN1879" i="7"/>
  <c r="AN1327" i="7"/>
  <c r="AN1455" i="7"/>
  <c r="AN1583" i="7"/>
  <c r="AN1711" i="7"/>
  <c r="AN1158" i="7"/>
  <c r="AN1286" i="7"/>
  <c r="AN1414" i="7"/>
  <c r="AN1542" i="7"/>
  <c r="AN1670" i="7"/>
  <c r="AN1014" i="7"/>
  <c r="AN1221" i="7"/>
  <c r="AN1349" i="7"/>
  <c r="AN1477" i="7"/>
  <c r="AN1605" i="7"/>
  <c r="AN1052" i="7"/>
  <c r="AN1180" i="7"/>
  <c r="AN1308" i="7"/>
  <c r="AN1436" i="7"/>
  <c r="AN1564" i="7"/>
  <c r="AN1692" i="7"/>
  <c r="AN1819" i="7"/>
  <c r="AN1267" i="7"/>
  <c r="AN1395" i="7"/>
  <c r="AN1523" i="7"/>
  <c r="AN1651" i="7"/>
  <c r="AN1098" i="7"/>
  <c r="AN1226" i="7"/>
  <c r="AN1354" i="7"/>
  <c r="AN1482" i="7"/>
  <c r="AN1610" i="7"/>
  <c r="AN1737" i="7"/>
  <c r="AN1865" i="7"/>
  <c r="AN1305" i="7"/>
  <c r="AN1433" i="7"/>
  <c r="AN1561" i="7"/>
  <c r="AN1689" i="7"/>
  <c r="AN1136" i="7"/>
  <c r="AN1264" i="7"/>
  <c r="AN1392" i="7"/>
  <c r="AN1520" i="7"/>
  <c r="AN1648" i="7"/>
  <c r="AN1775" i="7"/>
  <c r="AN1223" i="7"/>
  <c r="AN1351" i="7"/>
  <c r="AN1479" i="7"/>
  <c r="AN1607" i="7"/>
  <c r="AN1054" i="7"/>
  <c r="AN1182" i="7"/>
  <c r="AN1310" i="7"/>
  <c r="AN1438" i="7"/>
  <c r="AN1566" i="7"/>
  <c r="AN1694" i="7"/>
  <c r="AN1821" i="7"/>
  <c r="AN1277" i="7"/>
  <c r="AN1405" i="7"/>
  <c r="AN1533" i="7"/>
  <c r="AN1661" i="7"/>
  <c r="AN1108" i="7"/>
  <c r="AN1236" i="7"/>
  <c r="AN1364" i="7"/>
  <c r="AN1492" i="7"/>
  <c r="AN1620" i="7"/>
  <c r="AN1747" i="7"/>
  <c r="AN1875" i="7"/>
  <c r="AN1323" i="7"/>
  <c r="AN1451" i="7"/>
  <c r="AN1579" i="7"/>
  <c r="AN1707" i="7"/>
  <c r="AN1154" i="7"/>
  <c r="AN1282" i="7"/>
  <c r="AN1410" i="7"/>
  <c r="AN1538" i="7"/>
  <c r="AN1666" i="7"/>
  <c r="AN1793" i="7"/>
  <c r="AN1233" i="7"/>
  <c r="AN1361" i="7"/>
  <c r="AN1489" i="7"/>
  <c r="AN1617" i="7"/>
  <c r="AN1064" i="7"/>
  <c r="AN1192" i="7"/>
  <c r="AN1320" i="7"/>
  <c r="AN1448" i="7"/>
  <c r="AN1576" i="7"/>
  <c r="AN1704" i="7"/>
  <c r="AN1831" i="7"/>
  <c r="AN1279" i="7"/>
  <c r="AN1407" i="7"/>
  <c r="AN1535" i="7"/>
  <c r="AN1663" i="7"/>
  <c r="AN1110" i="7"/>
  <c r="AN1238" i="7"/>
  <c r="AN1366" i="7"/>
  <c r="AN1494" i="7"/>
  <c r="AN1622" i="7"/>
  <c r="AN1765" i="7"/>
  <c r="AN1893" i="7"/>
  <c r="AN100" i="7"/>
  <c r="AN1810" i="7"/>
  <c r="AN1874" i="7"/>
  <c r="AN1938" i="7"/>
  <c r="AN87" i="7"/>
  <c r="AN61" i="7"/>
  <c r="AN84" i="7"/>
  <c r="AN1929" i="7"/>
  <c r="AN1993" i="7"/>
  <c r="AN1756" i="7"/>
  <c r="AN1820" i="7"/>
  <c r="AN1884" i="7"/>
  <c r="AN1948" i="7"/>
  <c r="AN97" i="7"/>
  <c r="AN33" i="7"/>
  <c r="AN63" i="7"/>
  <c r="AN1931" i="7"/>
  <c r="AN1995" i="7"/>
  <c r="AN1758" i="7"/>
  <c r="AN1822" i="7"/>
  <c r="AN1886" i="7"/>
  <c r="AN1950" i="7"/>
  <c r="AN99" i="7"/>
  <c r="AN29" i="7"/>
  <c r="AN57" i="7"/>
  <c r="AN1941" i="7"/>
  <c r="AN90" i="7"/>
  <c r="AN1768" i="7"/>
  <c r="AN1832" i="7"/>
  <c r="AN1896" i="7"/>
  <c r="AN1960" i="7"/>
  <c r="AN34" i="7"/>
  <c r="AN13" i="7"/>
  <c r="AN31" i="7"/>
  <c r="AN1959" i="7"/>
  <c r="AN1722" i="7"/>
  <c r="AN1786" i="7"/>
  <c r="AN1850" i="7"/>
  <c r="AN1914" i="7"/>
  <c r="AN1978" i="7"/>
  <c r="AN83" i="7"/>
  <c r="AN50" i="7"/>
  <c r="AN1905" i="7"/>
  <c r="AN1969" i="7"/>
  <c r="AN1732" i="7"/>
  <c r="AN1796" i="7"/>
  <c r="AN1860" i="7"/>
  <c r="AN1924" i="7"/>
  <c r="AN1988" i="7"/>
  <c r="AN64" i="7"/>
  <c r="AN86" i="7"/>
  <c r="AN1907" i="7"/>
  <c r="AN1971" i="7"/>
  <c r="AN1734" i="7"/>
  <c r="AN1798" i="7"/>
  <c r="AN1862" i="7"/>
  <c r="AN1926" i="7"/>
  <c r="AN1990" i="7"/>
  <c r="AN85" i="7"/>
  <c r="AN80" i="7"/>
  <c r="AN1917" i="7"/>
  <c r="AN1981" i="7"/>
  <c r="AN1744" i="7"/>
  <c r="AN1808" i="7"/>
  <c r="AN1872" i="7"/>
  <c r="AN1936" i="7"/>
  <c r="AN2000" i="7"/>
  <c r="AN65" i="7"/>
  <c r="AN62" i="7"/>
  <c r="AN1749" i="7"/>
  <c r="AN1813" i="7"/>
  <c r="AN1877" i="7"/>
  <c r="AN1935" i="7"/>
  <c r="AN1999" i="7"/>
  <c r="AN1762" i="7"/>
  <c r="AN1826" i="7"/>
  <c r="AN1890" i="7"/>
  <c r="AN1954" i="7"/>
  <c r="AN54" i="7"/>
  <c r="AN22" i="7"/>
  <c r="AN43" i="7"/>
  <c r="AN1945" i="7"/>
  <c r="AN94" i="7"/>
  <c r="AN1772" i="7"/>
  <c r="AN1836" i="7"/>
  <c r="AN1900" i="7"/>
  <c r="AN1964" i="7"/>
  <c r="AN14" i="7"/>
  <c r="AN51" i="7"/>
  <c r="AN23" i="7"/>
  <c r="AN1947" i="7"/>
  <c r="AN96" i="7"/>
  <c r="AN1774" i="7"/>
  <c r="AN1838" i="7"/>
  <c r="AN1902" i="7"/>
  <c r="AN1966" i="7"/>
  <c r="AN58" i="7"/>
  <c r="AN45" i="7"/>
  <c r="AN20" i="7"/>
  <c r="AN1957" i="7"/>
  <c r="AN1720" i="7"/>
  <c r="AN1784" i="7"/>
  <c r="AN1848" i="7"/>
  <c r="AN1912" i="7"/>
  <c r="AN1976" i="7"/>
  <c r="AN24" i="7"/>
  <c r="AN55" i="7"/>
  <c r="AN1911" i="7"/>
  <c r="AN1975" i="7"/>
  <c r="AN1738" i="7"/>
  <c r="AN1802" i="7"/>
  <c r="AN1866" i="7"/>
  <c r="AN1930" i="7"/>
  <c r="AN1994" i="7"/>
  <c r="AN78" i="7"/>
  <c r="AN74" i="7"/>
  <c r="AN1921" i="7"/>
  <c r="AN1985" i="7"/>
  <c r="AN1748" i="7"/>
  <c r="AN1812" i="7"/>
  <c r="AN1876" i="7"/>
  <c r="AN1940" i="7"/>
  <c r="AN89" i="7"/>
  <c r="AN53" i="7"/>
  <c r="AN81" i="7"/>
  <c r="AN1923" i="7"/>
  <c r="AN1987" i="7"/>
  <c r="AN1750" i="7"/>
  <c r="AN1814" i="7"/>
  <c r="AN1878" i="7"/>
  <c r="AN1942" i="7"/>
  <c r="AN91" i="7"/>
  <c r="AN46" i="7"/>
  <c r="AN75" i="7"/>
  <c r="AN1933" i="7"/>
  <c r="AN1997" i="7"/>
  <c r="AN1760" i="7"/>
  <c r="AN1824" i="7"/>
  <c r="AN1888" i="7"/>
  <c r="AN1952" i="7"/>
  <c r="AN59" i="7"/>
  <c r="AN25" i="7"/>
  <c r="AN49" i="7"/>
  <c r="AN331" i="7"/>
  <c r="AN11" i="7"/>
  <c r="AN332" i="7"/>
  <c r="B31" i="7"/>
  <c r="C31" i="7"/>
</calcChain>
</file>

<file path=xl/comments1.xml><?xml version="1.0" encoding="utf-8"?>
<comments xmlns="http://schemas.openxmlformats.org/spreadsheetml/2006/main">
  <authors>
    <author>Customer</author>
    <author>ismail - [2010]</author>
  </authors>
  <commentList>
    <comment ref="C1" authorId="0">
      <text>
        <r>
          <rPr>
            <b/>
            <sz val="9"/>
            <color indexed="81"/>
            <rFont val="Tahoma"/>
            <family val="2"/>
          </rPr>
          <t>Hier werden die eigenen Einheiten eingetragen.</t>
        </r>
      </text>
    </comment>
    <comment ref="G1" authorId="0">
      <text>
        <r>
          <rPr>
            <b/>
            <sz val="9"/>
            <color indexed="81"/>
            <rFont val="Tahoma"/>
            <family val="2"/>
          </rPr>
          <t>Hier werden die Stufen der eigenen Gebäude eingetragen.</t>
        </r>
      </text>
    </comment>
    <comment ref="J1" authorId="0">
      <text>
        <r>
          <rPr>
            <b/>
            <sz val="9"/>
            <color indexed="81"/>
            <rFont val="Tahoma"/>
            <family val="2"/>
          </rPr>
          <t>In dieser Spalte wird die Rohstoffproduktion des Rohstoffgebäudes ohne Boni ausgegeben.</t>
        </r>
      </text>
    </comment>
    <comment ref="K1" authorId="0">
      <text>
        <r>
          <rPr>
            <b/>
            <sz val="9"/>
            <color indexed="81"/>
            <rFont val="Tahoma"/>
            <family val="2"/>
          </rPr>
          <t>In dieser Spalte wird die Rohstoffproduktion inklusive aller Boni ausgegeben.</t>
        </r>
      </text>
    </comment>
    <comment ref="L1" authorId="0">
      <text>
        <r>
          <rPr>
            <b/>
            <sz val="9"/>
            <color indexed="81"/>
            <rFont val="Tahoma"/>
            <family val="2"/>
          </rPr>
          <t>Diese Spalte gibt den Bonus der Rohstoffproduktion durch die Fähigkeitspunkte an.</t>
        </r>
      </text>
    </comment>
    <comment ref="M1" authorId="0">
      <text>
        <r>
          <rPr>
            <b/>
            <sz val="9"/>
            <color indexed="81"/>
            <rFont val="Tahoma"/>
            <family val="2"/>
          </rPr>
          <t>In dieser Spalte wird der Bonus der Rohstoffproduktion durch die Items angegeben.</t>
        </r>
      </text>
    </comment>
    <comment ref="N1" authorId="0">
      <text>
        <r>
          <rPr>
            <b/>
            <sz val="9"/>
            <color indexed="81"/>
            <rFont val="Tahoma"/>
            <family val="2"/>
          </rPr>
          <t>Wird ein Abenteuer auf Bronze, Silber oder Gold abgeschlossen, oder steigt der Magier ein Level auf, so erhält man eine Belohnung von einer Stundenproduktion.</t>
        </r>
      </text>
    </comment>
    <comment ref="G8" authorId="0">
      <text>
        <r>
          <rPr>
            <b/>
            <sz val="9"/>
            <color indexed="81"/>
            <rFont val="Tahoma"/>
            <family val="2"/>
          </rPr>
          <t>Eine Stufe Steinmantel hat die gleiche Auswirkung wie ein Fähigkeitspunkt auf Verteidigung.</t>
        </r>
      </text>
    </comment>
    <comment ref="I10" authorId="0">
      <text>
        <r>
          <rPr>
            <b/>
            <sz val="9"/>
            <color indexed="81"/>
            <rFont val="Tahoma"/>
            <family val="2"/>
          </rPr>
          <t>Mit dem Energierechner kann man sich ausrechnen lassen wann man eine bestimmte Energiemange gesammelt hat.</t>
        </r>
      </text>
    </comment>
    <comment ref="G11" authorId="0">
      <text>
        <r>
          <rPr>
            <b/>
            <sz val="9"/>
            <color indexed="81"/>
            <rFont val="Tahoma"/>
            <family val="2"/>
          </rPr>
          <t>Gibt an wie viele Punkte die Gebäude bringen. Es handelt sich bei dem Wert allerdings eher um eine Prozentuale Angabe, wie viele der Gesamtpunkte von den Gebäuden stammen. Die Gebäudepunkte hängen auch von den Einheiten ab und können sinken oder steigen, wenn Einheiten gebaut werden.</t>
        </r>
      </text>
    </comment>
    <comment ref="J11" authorId="0">
      <text>
        <r>
          <rPr>
            <b/>
            <sz val="9"/>
            <color indexed="81"/>
            <rFont val="Tahoma"/>
            <family val="2"/>
          </rPr>
          <t>Hier wird eingegeben wie viel Energie aktuell vorhanden ist.</t>
        </r>
      </text>
    </comment>
    <comment ref="J12" authorId="0">
      <text>
        <r>
          <rPr>
            <b/>
            <sz val="9"/>
            <color indexed="81"/>
            <rFont val="Tahoma"/>
            <family val="2"/>
          </rPr>
          <t>Wie gibt man ein wie viel Energie angespart werden soll.</t>
        </r>
      </text>
    </comment>
    <comment ref="M12" authorId="0">
      <text>
        <r>
          <rPr>
            <b/>
            <sz val="9"/>
            <color indexed="81"/>
            <rFont val="Tahoma"/>
            <family val="2"/>
          </rPr>
          <t>Hier wird eingetragen wie viele Fähigkeitspunkte man auf Angriff verteilt hat.</t>
        </r>
      </text>
    </comment>
    <comment ref="N12" authorId="0">
      <text>
        <r>
          <rPr>
            <b/>
            <sz val="9"/>
            <color indexed="81"/>
            <rFont val="Tahoma"/>
            <family val="2"/>
          </rPr>
          <t>Dieser Wert gibt an um wie viel Prozent sich der Angriffsschaden der Einheiten erhöht.</t>
        </r>
      </text>
    </comment>
    <comment ref="G13" authorId="0">
      <text>
        <r>
          <rPr>
            <b/>
            <sz val="9"/>
            <color indexed="81"/>
            <rFont val="Tahoma"/>
            <family val="2"/>
          </rPr>
          <t>Hier wird das Level des eigenen Magiers eingetragen.</t>
        </r>
      </text>
    </comment>
    <comment ref="J13" authorId="0">
      <text>
        <r>
          <rPr>
            <b/>
            <sz val="9"/>
            <color indexed="81"/>
            <rFont val="Tahoma"/>
            <family val="2"/>
          </rPr>
          <t>Gibt die Uhrzeit an, wann die gewünschte Energiemenge erreicht ist.</t>
        </r>
      </text>
    </comment>
    <comment ref="M13" authorId="0">
      <text>
        <r>
          <rPr>
            <b/>
            <sz val="9"/>
            <color indexed="81"/>
            <rFont val="Tahoma"/>
            <family val="2"/>
          </rPr>
          <t>Hier wird eingetragen wie viele Fähigkeitspunkte man auf Verteidigung verteilt hat.</t>
        </r>
      </text>
    </comment>
    <comment ref="N13" authorId="0">
      <text>
        <r>
          <rPr>
            <b/>
            <sz val="9"/>
            <color indexed="81"/>
            <rFont val="Tahoma"/>
            <family val="2"/>
          </rPr>
          <t>Dieser Wert gibt an um wie viel Prozent sich der Verteidigungsschaden erhöht.</t>
        </r>
      </text>
    </comment>
    <comment ref="G14" authorId="0">
      <text>
        <r>
          <rPr>
            <b/>
            <sz val="9"/>
            <color indexed="81"/>
            <rFont val="Tahoma"/>
            <family val="2"/>
          </rPr>
          <t>Gibt an wie viele Punkte das Magierlevel bringt. Diese hängen von den Punkten der Geäbude und der Einheiten ab, so dass die Punkte durch das Magierlevel steigen, wenn Gebäude oder Einheiten gebaut werden.</t>
        </r>
      </text>
    </comment>
    <comment ref="M14" authorId="0">
      <text>
        <r>
          <rPr>
            <b/>
            <sz val="9"/>
            <color indexed="81"/>
            <rFont val="Tahoma"/>
            <family val="2"/>
          </rPr>
          <t>Hier wird eingetragen wie viele Fähigkeitspunkte man auf Suléan-Magie verteilt hat.</t>
        </r>
      </text>
    </comment>
    <comment ref="N14" authorId="0">
      <text>
        <r>
          <rPr>
            <b/>
            <sz val="9"/>
            <color indexed="81"/>
            <rFont val="Tahoma"/>
            <family val="2"/>
          </rPr>
          <t>Die Erste der drei Zahlen steht für eine Essenzenproduktion, die zweite Zahl für eine Kristallproduktion und die dritte Zahl gibt die prozentuale Erhöhung der Gebäudeproduktion von Kristallhöhle und Kräuterschule an. Steht dort z.B. 2|1|2,4%, so bedeutet dies, dass man pro Tick 2 Essenzen, 1 Kristall und einen Produktionsbonus für die Kräuterschule und Kristallhöhle von 2,4% erhält.</t>
        </r>
      </text>
    </comment>
    <comment ref="M15" authorId="0">
      <text>
        <r>
          <rPr>
            <b/>
            <sz val="9"/>
            <color indexed="81"/>
            <rFont val="Tahoma"/>
            <family val="2"/>
          </rPr>
          <t>Hier wird eingetragen wie viele Fähigkeitspunkte man auf Hoún-Magie verteilt hat.</t>
        </r>
      </text>
    </comment>
    <comment ref="N15" authorId="0">
      <text>
        <r>
          <rPr>
            <b/>
            <sz val="9"/>
            <color indexed="81"/>
            <rFont val="Tahoma"/>
            <family val="2"/>
          </rPr>
          <t>Die Erste der drei Zahlen steht für eine Kraftsteinproduktion, die zweite Zahl für eine Goldharzproduktion und die dritte Zahl gibt die prozentuale Erhöhung der Gebäudeproduktion von Steinwurzel und Harzader an. Steht dort z.B. 3|2|12%, so bedeutet dies, dass man pro Tick 3 Kraftsteine, 2 Gold und einen Produktionsbonus für die Steinwurzel und Harzader von 12% erhält.</t>
        </r>
      </text>
    </comment>
    <comment ref="C16" authorId="0">
      <text>
        <r>
          <rPr>
            <b/>
            <sz val="9"/>
            <color indexed="81"/>
            <rFont val="Tahoma"/>
            <family val="2"/>
          </rPr>
          <t>Gibt an wie viele Punkte die Einheiten bringen. Es handelt sich bei dem Wert allerdings eher um eine Prozentuale Angabe, wie viele der Gesamtpunkte von den Einheiten stammen.  Die Einheitenpunkte hängen auch von den Gebäuden ab und können sinken oder steigen, wenn man Gebäude baut.</t>
        </r>
      </text>
    </comment>
    <comment ref="G16" authorId="0">
      <text>
        <r>
          <rPr>
            <b/>
            <sz val="9"/>
            <color indexed="81"/>
            <rFont val="Tahoma"/>
            <family val="2"/>
          </rPr>
          <t>Gibt die Gesamtpunkte an, die sich aus den Punkten der Einheiten, der Gebäude und des Magierlevels zusammensetzen.</t>
        </r>
      </text>
    </comment>
    <comment ref="M16" authorId="0">
      <text>
        <r>
          <rPr>
            <b/>
            <sz val="9"/>
            <color indexed="81"/>
            <rFont val="Tahoma"/>
            <family val="2"/>
          </rPr>
          <t>Hier wird eingetragen wie viele Fähigkeitspunkte man auf Naéla-Magie verteilt hat.</t>
        </r>
      </text>
    </comment>
    <comment ref="N16" authorId="0">
      <text>
        <r>
          <rPr>
            <b/>
            <sz val="9"/>
            <color indexed="81"/>
            <rFont val="Tahoma"/>
            <family val="2"/>
          </rPr>
          <t>Die Erste der beiden Zahlen steht für eine Manaproduktion und die zweite Zahl gibt die prozentuale Erhöhung der Gebäudeproduktion des Baum des Lebens an. Steht dort z.B. 1|9,5%, so bedeutet dies, dass man pro Tick 1 Mana und einen Produktionsbonus für den Baum des Lebens von 9,5% erhält.</t>
        </r>
        <r>
          <rPr>
            <sz val="9"/>
            <color indexed="81"/>
            <rFont val="Tahoma"/>
            <family val="2"/>
          </rPr>
          <t xml:space="preserve">
</t>
        </r>
      </text>
    </comment>
    <comment ref="C17" authorId="0">
      <text>
        <r>
          <rPr>
            <b/>
            <sz val="9"/>
            <color indexed="81"/>
            <rFont val="Tahoma"/>
            <family val="2"/>
          </rPr>
          <t xml:space="preserve">Gibt die Kampfstärke der eigenen Armee umgerechnet in Kobolden bzw. Kinder der Macht an. Boni von Items oder Fähigkeiten werden hierbei </t>
        </r>
        <r>
          <rPr>
            <b/>
            <u/>
            <sz val="9"/>
            <color indexed="81"/>
            <rFont val="Tahoma"/>
            <family val="2"/>
          </rPr>
          <t>nicht</t>
        </r>
        <r>
          <rPr>
            <b/>
            <sz val="9"/>
            <color indexed="81"/>
            <rFont val="Tahoma"/>
            <family val="2"/>
          </rPr>
          <t xml:space="preserve"> ber</t>
        </r>
        <r>
          <rPr>
            <b/>
            <sz val="9"/>
            <color indexed="81"/>
            <rFont val="Tahoma"/>
            <family val="2"/>
          </rPr>
          <t>ücksichtigt.</t>
        </r>
        <r>
          <rPr>
            <sz val="9"/>
            <color indexed="81"/>
            <rFont val="Tahoma"/>
            <family val="2"/>
          </rPr>
          <t xml:space="preserve">
</t>
        </r>
      </text>
    </comment>
    <comment ref="L18" authorId="0">
      <text>
        <r>
          <rPr>
            <b/>
            <sz val="9"/>
            <color indexed="81"/>
            <rFont val="Tahoma"/>
            <charset val="1"/>
          </rPr>
          <t xml:space="preserve">Hier wird die Nummer des Itemsets eingetragen, dass aktiv sein soll. Wird z.B. eine 3 eingetragen, so werden die Boni des 3. Itemsets aus der Tabelle "Itemsets" verwendet. </t>
        </r>
      </text>
    </comment>
    <comment ref="A19" authorId="0">
      <text>
        <r>
          <rPr>
            <b/>
            <sz val="9"/>
            <color indexed="81"/>
            <rFont val="Tahoma"/>
            <family val="2"/>
          </rPr>
          <t>!!! Achtung !!!
Bei der Angabe des Abenteuer-Rechners handelt es sich um eine Abschätzung! Möchte man genau wissen wie viele Abenteuergegner man schafft muss man dies mit dem  KampfSimulator ermitteln.</t>
        </r>
      </text>
    </comment>
    <comment ref="F19" authorId="0">
      <text>
        <r>
          <rPr>
            <b/>
            <sz val="9"/>
            <color indexed="81"/>
            <rFont val="Tahoma"/>
            <charset val="1"/>
          </rPr>
          <t>Die Nummer des Itemsets dient zur Einstellung welches Itemset aktiv sein soll.</t>
        </r>
      </text>
    </comment>
    <comment ref="G19" authorId="0">
      <text>
        <r>
          <rPr>
            <b/>
            <sz val="9"/>
            <color indexed="81"/>
            <rFont val="Tahoma"/>
            <charset val="1"/>
          </rPr>
          <t>Hier kann man den verschiedenen Itemsets einen Namen geben, um den Überblick zu behalten.</t>
        </r>
      </text>
    </comment>
    <comment ref="J19" authorId="0">
      <text>
        <r>
          <rPr>
            <b/>
            <sz val="9"/>
            <color indexed="81"/>
            <rFont val="Tahoma"/>
            <charset val="1"/>
          </rPr>
          <t>Hier wird der Gesamtbonus des derzeit aktiven Itemsets angegeben.</t>
        </r>
      </text>
    </comment>
    <comment ref="C20" authorId="0">
      <text>
        <r>
          <rPr>
            <b/>
            <sz val="9"/>
            <color indexed="81"/>
            <rFont val="Tahoma"/>
            <family val="2"/>
          </rPr>
          <t>Gibt an wie viele Abenteuerwesen man in einem Abenteuer besiegen kann, wenn man als Angreifer kämpft.</t>
        </r>
      </text>
    </comment>
    <comment ref="K20" authorId="0">
      <text>
        <r>
          <rPr>
            <b/>
            <sz val="9"/>
            <color indexed="81"/>
            <rFont val="Tahoma"/>
            <charset val="1"/>
          </rPr>
          <t>Gesamter Angriffsbonus des aktiven Itemsets. Ein Punkt entspricht einem Fähigkeitspunkt auf Angriff.</t>
        </r>
      </text>
    </comment>
    <comment ref="C21" authorId="0">
      <text>
        <r>
          <rPr>
            <b/>
            <sz val="9"/>
            <color indexed="81"/>
            <rFont val="Tahoma"/>
            <family val="2"/>
          </rPr>
          <t>Gibt an wie viele Abenteuerwesen man in einem Abenteuer besiegen kann, wenn man als Verteidiger kämpft.</t>
        </r>
      </text>
    </comment>
    <comment ref="K21" authorId="0">
      <text>
        <r>
          <rPr>
            <b/>
            <sz val="9"/>
            <color indexed="81"/>
            <rFont val="Tahoma"/>
            <charset val="1"/>
          </rPr>
          <t>Gesamter Verteidigungsbonus des aktiven Itemsets. Ein Punkt entspricht einem Fähigkeitspunkt auf Verteidigung.</t>
        </r>
      </text>
    </comment>
    <comment ref="K22" authorId="0">
      <text>
        <r>
          <rPr>
            <b/>
            <sz val="9"/>
            <color indexed="81"/>
            <rFont val="Tahoma"/>
            <charset val="1"/>
          </rPr>
          <t>Gesamter Bonus auf die Essenzenproduktion des aktiven Itemsets.</t>
        </r>
      </text>
    </comment>
    <comment ref="A23" authorId="0">
      <text>
        <r>
          <rPr>
            <b/>
            <sz val="9"/>
            <color indexed="81"/>
            <rFont val="Tahoma"/>
            <family val="2"/>
          </rPr>
          <t>Hier befinden sich ein paar mehr oder weniger interessante Zahlen…</t>
        </r>
      </text>
    </comment>
    <comment ref="K23" authorId="0">
      <text>
        <r>
          <rPr>
            <b/>
            <sz val="9"/>
            <color indexed="81"/>
            <rFont val="Tahoma"/>
            <charset val="1"/>
          </rPr>
          <t>Gesamter Bonus auf die Kristallproduktion des aktiven Itemsets.</t>
        </r>
      </text>
    </comment>
    <comment ref="K24" authorId="0">
      <text>
        <r>
          <rPr>
            <b/>
            <sz val="9"/>
            <color indexed="81"/>
            <rFont val="Tahoma"/>
            <charset val="1"/>
          </rPr>
          <t>Gesamter Bonus auf die Steinproduktion des aktiven Itemsets.</t>
        </r>
        <r>
          <rPr>
            <sz val="9"/>
            <color indexed="81"/>
            <rFont val="Tahoma"/>
            <charset val="1"/>
          </rPr>
          <t xml:space="preserve">
</t>
        </r>
      </text>
    </comment>
    <comment ref="B25" authorId="1">
      <text>
        <r>
          <rPr>
            <b/>
            <sz val="9"/>
            <color indexed="81"/>
            <rFont val="Tahoma"/>
            <family val="2"/>
          </rPr>
          <t>Dieser Wert gibt an wie viele Essenzen man schon insgesamt für Einheiten und Gebäude ausgegeben hat.</t>
        </r>
      </text>
    </comment>
    <comment ref="K25" authorId="0">
      <text>
        <r>
          <rPr>
            <b/>
            <sz val="9"/>
            <color indexed="81"/>
            <rFont val="Tahoma"/>
            <charset val="1"/>
          </rPr>
          <t>Gesamter Bonus auf die Goldproduktion des aktiven Itemsets.</t>
        </r>
      </text>
    </comment>
    <comment ref="B26" authorId="1">
      <text>
        <r>
          <rPr>
            <b/>
            <sz val="9"/>
            <color indexed="81"/>
            <rFont val="Tahoma"/>
            <family val="2"/>
          </rPr>
          <t>Dieser Wert gibt an wie viele Kristalle man schon insgesamt für Einheiten und Gebäude ausgegeben hat.</t>
        </r>
      </text>
    </comment>
    <comment ref="K26" authorId="0">
      <text>
        <r>
          <rPr>
            <b/>
            <sz val="9"/>
            <color indexed="81"/>
            <rFont val="Tahoma"/>
            <charset val="1"/>
          </rPr>
          <t>Gesamter Bonus auf die Manaproduktion des aktiven Itemsets.</t>
        </r>
      </text>
    </comment>
    <comment ref="B27" authorId="1">
      <text>
        <r>
          <rPr>
            <b/>
            <sz val="9"/>
            <color indexed="81"/>
            <rFont val="Tahoma"/>
            <family val="2"/>
          </rPr>
          <t>Dieser Wert gibt an wie viele Steine man schon insgesamt für Einheiten und Gebäude ausgegeben hat.</t>
        </r>
      </text>
    </comment>
    <comment ref="B28" authorId="1">
      <text>
        <r>
          <rPr>
            <b/>
            <sz val="9"/>
            <color indexed="81"/>
            <rFont val="Tahoma"/>
            <family val="2"/>
          </rPr>
          <t>Dieser Wert gibt an wie viel Gold man schon insgesamt für Einheiten und Gebäude ausgegeben hat.</t>
        </r>
      </text>
    </comment>
    <comment ref="H28" authorId="0">
      <text>
        <r>
          <rPr>
            <b/>
            <sz val="9"/>
            <color indexed="81"/>
            <rFont val="Tahoma"/>
            <family val="2"/>
          </rPr>
          <t>Mit dem RohstoffRechner kann man berechnen wann man eine gewisse Menge an Rohstoffen angespart hat. Dazu wird die oben aufgeführte Rohstoffproduktion mit allen Boni verwendet.</t>
        </r>
      </text>
    </comment>
    <comment ref="B29" authorId="1">
      <text>
        <r>
          <rPr>
            <b/>
            <sz val="9"/>
            <color indexed="81"/>
            <rFont val="Tahoma"/>
            <family val="2"/>
          </rPr>
          <t>Dieser Wert gibt an wie viel Mana man schon insgesamt für Einheiten und Gebäude ausgegeben hat.</t>
        </r>
      </text>
    </comment>
    <comment ref="B30" authorId="1">
      <text>
        <r>
          <rPr>
            <b/>
            <sz val="9"/>
            <color indexed="81"/>
            <rFont val="Tahoma"/>
            <family val="2"/>
          </rPr>
          <t>Dieser Wert gibt an wie viele Pilze man maximal haben kann. Anders ausgedrückt ist dieser Wert ein Maß für den "Wert" der Armee in Pilzen.</t>
        </r>
      </text>
    </comment>
    <comment ref="J30" authorId="0">
      <text>
        <r>
          <rPr>
            <b/>
            <sz val="9"/>
            <color indexed="81"/>
            <rFont val="Tahoma"/>
            <family val="2"/>
          </rPr>
          <t>Hier trägt man ein wie viele Rohstoffe dieser Sorte derzeit schon vorhanden sind.</t>
        </r>
      </text>
    </comment>
    <comment ref="B31" authorId="1">
      <text>
        <r>
          <rPr>
            <b/>
            <sz val="9"/>
            <color indexed="81"/>
            <rFont val="Tahoma"/>
            <family val="2"/>
          </rPr>
          <t>Dieser Wert gibt an wie viele Erfahrungspunkte der Magier bis zum aktuellen Level schon gesammelt hat.</t>
        </r>
      </text>
    </comment>
    <comment ref="C31" authorId="0">
      <text>
        <r>
          <rPr>
            <b/>
            <sz val="9"/>
            <color indexed="81"/>
            <rFont val="Tahoma"/>
            <family val="2"/>
          </rPr>
          <t>Dieser Wert gibt an wie viele Erfahrungspunkte der Magier zum Erreichen des nächsten Level benötigt.</t>
        </r>
      </text>
    </comment>
    <comment ref="J31" authorId="0">
      <text>
        <r>
          <rPr>
            <b/>
            <sz val="9"/>
            <color indexed="81"/>
            <rFont val="Tahoma"/>
            <family val="2"/>
          </rPr>
          <t>Hier trägt man ein wie viele Rohstoffe angespart werden sollen.</t>
        </r>
      </text>
    </comment>
    <comment ref="J32" authorId="0">
      <text>
        <r>
          <rPr>
            <b/>
            <sz val="9"/>
            <color indexed="81"/>
            <rFont val="Tahoma"/>
            <family val="2"/>
          </rPr>
          <t>Gibt die Zeit an, zu der die gewünschte Zielmenge von Rohstoffen angespart wurde.</t>
        </r>
      </text>
    </comment>
  </commentList>
</comments>
</file>

<file path=xl/comments2.xml><?xml version="1.0" encoding="utf-8"?>
<comments xmlns="http://schemas.openxmlformats.org/spreadsheetml/2006/main">
  <authors>
    <author>Customer</author>
    <author>ismail - [2010]</author>
  </authors>
  <commentList>
    <comment ref="A1" authorId="0">
      <text>
        <r>
          <rPr>
            <sz val="9"/>
            <color indexed="81"/>
            <rFont val="Tahoma"/>
            <family val="2"/>
          </rPr>
          <t>Hinweis: Erika und die Frage nach dem Leben, dem Universum und dem ganzen Rest verstecken ein kleines Geheimnis.</t>
        </r>
      </text>
    </comment>
    <comment ref="H1" authorId="1">
      <text>
        <r>
          <rPr>
            <b/>
            <sz val="9"/>
            <color indexed="81"/>
            <rFont val="Tahoma"/>
            <family val="2"/>
          </rPr>
          <t xml:space="preserve">Die eigenen Werte sind die in der Übersicht eingetragenen Boni. Sie werden im Kampf verwendet, wenn in G14 eine </t>
        </r>
        <r>
          <rPr>
            <b/>
            <u/>
            <sz val="9"/>
            <color indexed="81"/>
            <rFont val="Tahoma"/>
            <family val="2"/>
          </rPr>
          <t>1</t>
        </r>
        <r>
          <rPr>
            <b/>
            <sz val="9"/>
            <color indexed="81"/>
            <rFont val="Tahoma"/>
            <family val="2"/>
          </rPr>
          <t xml:space="preserve"> eingetragen ist. </t>
        </r>
      </text>
    </comment>
    <comment ref="J1" authorId="0">
      <text>
        <r>
          <rPr>
            <sz val="8"/>
            <color indexed="81"/>
            <rFont val="Tahoma"/>
            <family val="2"/>
          </rPr>
          <t>Kennst du den schon?
Sitzen zwei Kühe auf dem Baum und stricken Atombomben. Da kommt ein Schaf vorbeigeflogen. Sagt die eine Kuh zur anderen: "Sachen gibt's!"</t>
        </r>
      </text>
    </comment>
    <comment ref="G2" authorId="0">
      <text>
        <r>
          <rPr>
            <b/>
            <sz val="9"/>
            <color indexed="81"/>
            <rFont val="Tahoma"/>
            <family val="2"/>
          </rPr>
          <t>Hier werden die Fähigkeitspunkte, die der Angreifer auf Angriff hat, eingetragen. Ist in H14 eine 1 eingetragen, so wird der eigene Wert aus der Übersicht verwendet.</t>
        </r>
      </text>
    </comment>
    <comment ref="G3" authorId="0">
      <text>
        <r>
          <rPr>
            <b/>
            <sz val="9"/>
            <color indexed="81"/>
            <rFont val="Tahoma"/>
            <family val="2"/>
          </rPr>
          <t>Hier wird die Summe der Attpunkte aller Items des Angreifers eingetragen. Ist in H14 eine 1 eingetragen, so wird der eigene Wert aus der Übersicht verwendet.</t>
        </r>
      </text>
    </comment>
    <comment ref="H6" authorId="1">
      <text>
        <r>
          <rPr>
            <b/>
            <sz val="9"/>
            <color indexed="81"/>
            <rFont val="Tahoma"/>
            <family val="2"/>
          </rPr>
          <t xml:space="preserve">Die eigenen Werte sind die in der Übersicht eingetragenen Boni. Sie werden im Kampf verwendet, wenn in G14 eine </t>
        </r>
        <r>
          <rPr>
            <b/>
            <u/>
            <sz val="9"/>
            <color indexed="81"/>
            <rFont val="Tahoma"/>
            <family val="2"/>
          </rPr>
          <t>2</t>
        </r>
        <r>
          <rPr>
            <b/>
            <sz val="9"/>
            <color indexed="81"/>
            <rFont val="Tahoma"/>
            <family val="2"/>
          </rPr>
          <t xml:space="preserve"> eingetragen ist. </t>
        </r>
      </text>
    </comment>
    <comment ref="G7" authorId="0">
      <text>
        <r>
          <rPr>
            <b/>
            <sz val="9"/>
            <color indexed="81"/>
            <rFont val="Tahoma"/>
            <family val="2"/>
          </rPr>
          <t>Hier werden die Fähigkeitspunkte, die der Verteidiger auf Verteidigung hat, eingetragen. Ist in H14 eine 2 eingetragen, so wird der eigene Wert aus der Übersicht verwendet.</t>
        </r>
      </text>
    </comment>
    <comment ref="G8" authorId="0">
      <text>
        <r>
          <rPr>
            <b/>
            <sz val="9"/>
            <color indexed="81"/>
            <rFont val="Tahoma"/>
            <family val="2"/>
          </rPr>
          <t>Hier wird die Summe der Verteidigungspunkte aller Items des Verteidigers eingetragen. Ist in H14 eine 2 eingetragen, so wird der eigene Wert aus der Übersicht verwendet.</t>
        </r>
      </text>
    </comment>
    <comment ref="G10" authorId="0">
      <text>
        <r>
          <rPr>
            <b/>
            <sz val="9"/>
            <color indexed="81"/>
            <rFont val="Tahoma"/>
            <family val="2"/>
          </rPr>
          <t>Hier wird die Stufe des Steinmantels des Verteidigers eingetragen. Ist in H14 eine 2 eingetragen, so wird der eigene Wert aus der Übersicht verwendet.</t>
        </r>
      </text>
    </comment>
    <comment ref="H14" authorId="0">
      <text>
        <r>
          <rPr>
            <b/>
            <sz val="9"/>
            <color indexed="81"/>
            <rFont val="Tahoma"/>
            <family val="2"/>
          </rPr>
          <t>Hier trägt man eine 1 ein falls man einen Kampf als Angreifer simulieren möchte. Es werden dann die eigenen Wesen und die eigenen Boni für den Angreifer verwendet. Möchte man einen Kampf als Verteidiger simulieren, so trägt man eine 2 ein. Es werden dann die eigenen Wesen und die eigenen Boni für den Verteidiger verwendet. 
Wird eine 0 eingetragen, so werden sowohl für den Angreifer, also auch für den Verteidiger die unter "Vorher" eingetragenen Einheiten und die oben eigetragenen Boni zur Kampfsimulation verwendet.</t>
        </r>
      </text>
    </comment>
    <comment ref="B19" authorId="0">
      <text>
        <r>
          <rPr>
            <b/>
            <sz val="9"/>
            <color indexed="81"/>
            <rFont val="Tahoma"/>
            <family val="2"/>
          </rPr>
          <t xml:space="preserve">In dieser Spalte werden automatisch die in der Überischt eingetragenen Einheiten übernommen. Sie werden für den Kampf verwendet wenn in G14 eine </t>
        </r>
        <r>
          <rPr>
            <b/>
            <u/>
            <sz val="9"/>
            <color indexed="81"/>
            <rFont val="Tahoma"/>
            <family val="2"/>
          </rPr>
          <t>1</t>
        </r>
        <r>
          <rPr>
            <b/>
            <sz val="9"/>
            <color indexed="81"/>
            <rFont val="Tahoma"/>
            <family val="2"/>
          </rPr>
          <t xml:space="preserve"> eingetragen ist. Ist eine andere Zahl in G14 eingetragen, spielen diese Einheiten für den Kampf keine Rolle.</t>
        </r>
      </text>
    </comment>
    <comment ref="C19" authorId="0">
      <text>
        <r>
          <rPr>
            <b/>
            <sz val="9"/>
            <color indexed="81"/>
            <rFont val="Tahoma"/>
            <family val="2"/>
          </rPr>
          <t xml:space="preserve">In dieser Spalte werden die Einheiten des </t>
        </r>
        <r>
          <rPr>
            <b/>
            <u/>
            <sz val="9"/>
            <color indexed="81"/>
            <rFont val="Tahoma"/>
            <family val="2"/>
          </rPr>
          <t>Angreifers</t>
        </r>
        <r>
          <rPr>
            <b/>
            <sz val="9"/>
            <color indexed="81"/>
            <rFont val="Tahoma"/>
            <family val="2"/>
          </rPr>
          <t xml:space="preserve"> vor dem Kampf eingetragen. Sie werden für den Kampf verwendet wenn in G14 eine 2 oder eine 0 eingetragen ist. 
Ist in G14 eine 1 eingetragen, so spielen die hier eingetragenen Einheiten für den Kampf keine Rolle.</t>
        </r>
      </text>
    </comment>
    <comment ref="D19" authorId="1">
      <text>
        <r>
          <rPr>
            <b/>
            <sz val="9"/>
            <color indexed="81"/>
            <rFont val="Tahoma"/>
            <family val="2"/>
          </rPr>
          <t>In dieser Spalte sind, analog zu MMT, die Einheiten des Angreifers aufgeführt, die nach dem Kampf noch übrig sind.</t>
        </r>
      </text>
    </comment>
    <comment ref="E19" authorId="0">
      <text>
        <r>
          <rPr>
            <b/>
            <sz val="9"/>
            <color indexed="81"/>
            <rFont val="Tahoma"/>
            <family val="2"/>
          </rPr>
          <t xml:space="preserve">In dieser Spalte werden automatisch die in der Überischt eingetragenen Einheiten übernommen. Sie werden für den Kampf verwendet wenn in G14 eine </t>
        </r>
        <r>
          <rPr>
            <b/>
            <u/>
            <sz val="9"/>
            <color indexed="81"/>
            <rFont val="Tahoma"/>
            <family val="2"/>
          </rPr>
          <t>2</t>
        </r>
        <r>
          <rPr>
            <b/>
            <sz val="9"/>
            <color indexed="81"/>
            <rFont val="Tahoma"/>
            <family val="2"/>
          </rPr>
          <t xml:space="preserve"> eingetragen ist. Ist eine andere Zahl in G14 eingetragen, spielen diese Einheiten für den Kampf keine Rolle.</t>
        </r>
      </text>
    </comment>
    <comment ref="F19" authorId="0">
      <text>
        <r>
          <rPr>
            <b/>
            <sz val="9"/>
            <color indexed="81"/>
            <rFont val="Tahoma"/>
            <family val="2"/>
          </rPr>
          <t xml:space="preserve">In dieser Spalte werden die Einheiten des </t>
        </r>
        <r>
          <rPr>
            <b/>
            <u/>
            <sz val="9"/>
            <color indexed="81"/>
            <rFont val="Tahoma"/>
            <family val="2"/>
          </rPr>
          <t>Verteidigers</t>
        </r>
        <r>
          <rPr>
            <b/>
            <sz val="9"/>
            <color indexed="81"/>
            <rFont val="Tahoma"/>
            <family val="2"/>
          </rPr>
          <t xml:space="preserve"> vor dem Kampf eingetragen. Sie werden für den Kampf verwendet wenn in G14 eine 1 oder eine 0 eingetragen ist. Ist in G14 eine 2 eingetragen, so spielen die hier eingetragenen Einheiten für den Kampf keine Rolle.</t>
        </r>
      </text>
    </comment>
    <comment ref="G19" authorId="1">
      <text>
        <r>
          <rPr>
            <b/>
            <sz val="9"/>
            <color indexed="81"/>
            <rFont val="Tahoma"/>
            <family val="2"/>
          </rPr>
          <t>In dieser Spalte sind, analog zu MMT, die Einheiten des Verteidigers aufgeführt, die nach dem Kampf noch übrig sind.</t>
        </r>
      </text>
    </comment>
    <comment ref="B35" authorId="1">
      <text>
        <r>
          <rPr>
            <b/>
            <sz val="9"/>
            <color indexed="81"/>
            <rFont val="Tahoma"/>
            <family val="2"/>
          </rPr>
          <t>Dieser Wert gibt an wie viele Pilze der Angreifer durch den Kampf erhält. 
Da die Anzahl der erhaltenen Pilze von der Verlusten abhängen, sind die erhaltenen Pilze auch ein Maß für Verluste.</t>
        </r>
      </text>
    </comment>
    <comment ref="G35" authorId="1">
      <text>
        <r>
          <rPr>
            <b/>
            <sz val="9"/>
            <color indexed="81"/>
            <rFont val="Tahoma"/>
            <family val="2"/>
          </rPr>
          <t>Dieser Wert gibt an wie viele Pilze der Verteidiger durch den Kampf erhält. 
Da die Anzahl der erhaltenen Pilze von der Verlusten abhängen, sind die erhaltenen Pilze auch ein Maß für Verluste.</t>
        </r>
      </text>
    </comment>
  </commentList>
</comments>
</file>

<file path=xl/comments3.xml><?xml version="1.0" encoding="utf-8"?>
<comments xmlns="http://schemas.openxmlformats.org/spreadsheetml/2006/main">
  <authors>
    <author>ismail - [2010]</author>
    <author>Customer</author>
  </authors>
  <commentList>
    <comment ref="B1" authorId="0">
      <text>
        <r>
          <rPr>
            <b/>
            <sz val="9"/>
            <color indexed="81"/>
            <rFont val="Tahoma"/>
            <family val="2"/>
          </rPr>
          <t xml:space="preserve">In diesen Spalten sind die Kampfwerte der einzelnen Einheitentypen des </t>
        </r>
        <r>
          <rPr>
            <b/>
            <u/>
            <sz val="9"/>
            <color indexed="81"/>
            <rFont val="Tahoma"/>
            <family val="2"/>
          </rPr>
          <t>Angreifers</t>
        </r>
        <r>
          <rPr>
            <b/>
            <sz val="9"/>
            <color indexed="81"/>
            <rFont val="Tahoma"/>
            <family val="2"/>
          </rPr>
          <t xml:space="preserve">, inklusive aller eingetragenen, verstärkenden Effekte, aufgelistet. Ist </t>
        </r>
      </text>
    </comment>
    <comment ref="G1" authorId="0">
      <text>
        <r>
          <rPr>
            <b/>
            <sz val="9"/>
            <color indexed="81"/>
            <rFont val="Tahoma"/>
            <family val="2"/>
          </rPr>
          <t xml:space="preserve">In diesen Spalten sind die Kampfwerte der einzelnen Einheitentypen des </t>
        </r>
        <r>
          <rPr>
            <b/>
            <u/>
            <sz val="9"/>
            <color indexed="81"/>
            <rFont val="Tahoma"/>
            <family val="2"/>
          </rPr>
          <t>Verteidigers</t>
        </r>
        <r>
          <rPr>
            <b/>
            <sz val="9"/>
            <color indexed="81"/>
            <rFont val="Tahoma"/>
            <family val="2"/>
          </rPr>
          <t>, inklusive aller eingetragenen, verstärkenden Effekte, aufgelistet.</t>
        </r>
      </text>
    </comment>
    <comment ref="B2" authorId="0">
      <text>
        <r>
          <rPr>
            <b/>
            <sz val="9"/>
            <color indexed="81"/>
            <rFont val="Tahoma"/>
            <family val="2"/>
          </rPr>
          <t xml:space="preserve">In dieser Spalte sind nochmal die Einheitenzahlen des </t>
        </r>
        <r>
          <rPr>
            <b/>
            <u/>
            <sz val="9"/>
            <color indexed="81"/>
            <rFont val="Tahoma"/>
            <family val="2"/>
          </rPr>
          <t>Angreifers</t>
        </r>
        <r>
          <rPr>
            <b/>
            <sz val="9"/>
            <color indexed="81"/>
            <rFont val="Tahoma"/>
            <family val="2"/>
          </rPr>
          <t xml:space="preserve"> aus dem zweiten Blatt (Kampfsimulator) aufgelistet.</t>
        </r>
      </text>
    </comment>
    <comment ref="C2" authorId="0">
      <text>
        <r>
          <rPr>
            <b/>
            <sz val="9"/>
            <color indexed="81"/>
            <rFont val="Tahoma"/>
            <family val="2"/>
          </rPr>
          <t>In dieser Spalte sind die Angriffswerte der einzelnen Einheitentypen des Angreifers, inklusive aller der in dem zweiten Blatt (Kampfsimulator) eingetragenen Boni, aufgelistet.</t>
        </r>
      </text>
    </comment>
    <comment ref="D2" authorId="1">
      <text>
        <r>
          <rPr>
            <b/>
            <sz val="9"/>
            <color indexed="81"/>
            <rFont val="Tahoma"/>
            <family val="2"/>
          </rPr>
          <t>Reiner Angriffswert der Einheiten, hier werden keine Boni berücksichtigt.</t>
        </r>
      </text>
    </comment>
    <comment ref="E2" authorId="1">
      <text>
        <r>
          <rPr>
            <b/>
            <sz val="9"/>
            <color indexed="81"/>
            <rFont val="Tahoma"/>
            <family val="2"/>
          </rPr>
          <t>Der zusätzliche Angriffswert der Einheiten, der sich allein aus den Boni ergibt. Es ist also die Differenz aus dem Wert "Angriff" und dem Wert "ohne Boni".</t>
        </r>
      </text>
    </comment>
    <comment ref="F2" authorId="0">
      <text>
        <r>
          <rPr>
            <b/>
            <sz val="9"/>
            <color indexed="81"/>
            <rFont val="Tahoma"/>
            <family val="2"/>
          </rPr>
          <t>In dieser Spalte befinden sich die Lebenspunkte der einzelnen Einheitentypen des Angreifers.</t>
        </r>
      </text>
    </comment>
    <comment ref="G2" authorId="0">
      <text>
        <r>
          <rPr>
            <b/>
            <sz val="9"/>
            <color indexed="81"/>
            <rFont val="Tahoma"/>
            <family val="2"/>
          </rPr>
          <t xml:space="preserve">In dieser Spalte sind nochmal die Einheitenzahlen des </t>
        </r>
        <r>
          <rPr>
            <b/>
            <u/>
            <sz val="9"/>
            <color indexed="81"/>
            <rFont val="Tahoma"/>
            <family val="2"/>
          </rPr>
          <t>Verteidigers</t>
        </r>
        <r>
          <rPr>
            <b/>
            <sz val="9"/>
            <color indexed="81"/>
            <rFont val="Tahoma"/>
            <family val="2"/>
          </rPr>
          <t xml:space="preserve"> aus dem zweiten Blatt (Kampfsimulator) aufgelistet.</t>
        </r>
      </text>
    </comment>
    <comment ref="H2" authorId="0">
      <text>
        <r>
          <rPr>
            <b/>
            <sz val="9"/>
            <color indexed="81"/>
            <rFont val="Tahoma"/>
            <family val="2"/>
          </rPr>
          <t>In dieser Spalte sind die Verteidiungswerte der einzelnen Einheitentypen des Verteidigers, inklusive der in dem zweiten Blatt (Kampfsimulator) eingetragenen Boni, aufgelistet.</t>
        </r>
      </text>
    </comment>
    <comment ref="I2" authorId="1">
      <text>
        <r>
          <rPr>
            <b/>
            <sz val="9"/>
            <color indexed="81"/>
            <rFont val="Tahoma"/>
            <family val="2"/>
          </rPr>
          <t>Reiner Verteidigungswert der Einheiten, hier werden keine Boni berücksichtigt.</t>
        </r>
      </text>
    </comment>
    <comment ref="J2" authorId="1">
      <text>
        <r>
          <rPr>
            <b/>
            <sz val="9"/>
            <color indexed="81"/>
            <rFont val="Tahoma"/>
            <family val="2"/>
          </rPr>
          <t>Der zusätzliche Verteidigungswert der Einheiten, der sich allein aus den Boni ergibt. Es ist also die Differenz aus dem Wert "Verteidigung" und dem Wert "ohne Boni".</t>
        </r>
      </text>
    </comment>
    <comment ref="K2" authorId="0">
      <text>
        <r>
          <rPr>
            <b/>
            <sz val="9"/>
            <color indexed="81"/>
            <rFont val="Tahoma"/>
            <family val="2"/>
          </rPr>
          <t>In dieser Spalte befinden sich die Lebenspunkte der einzelnen Einheitentypen des Angreifers.</t>
        </r>
      </text>
    </comment>
    <comment ref="B19" authorId="0">
      <text>
        <r>
          <rPr>
            <b/>
            <sz val="9"/>
            <color indexed="81"/>
            <rFont val="Tahoma"/>
            <family val="2"/>
          </rPr>
          <t>Armeestärke des Angreifers in Kobolden bzw. Kinder der Macht umgerechnet (Boni werden hierbei nicht berücksichtigt).</t>
        </r>
      </text>
    </comment>
    <comment ref="G19" authorId="0">
      <text>
        <r>
          <rPr>
            <b/>
            <sz val="9"/>
            <color indexed="81"/>
            <rFont val="Tahoma"/>
            <family val="2"/>
          </rPr>
          <t>Armeestärke des Verteidigers in Kobolden bzw. Kinder der Macht (Boni werden hierbei nicht berücksichtigt).</t>
        </r>
      </text>
    </comment>
    <comment ref="D21" authorId="0">
      <text>
        <r>
          <rPr>
            <b/>
            <sz val="9"/>
            <color indexed="81"/>
            <rFont val="Tahoma"/>
            <family val="2"/>
          </rPr>
          <t>Verstärkende Effekte des Angreifers, übernommen aus der zweiten Tabelle (KampfSimulator).</t>
        </r>
      </text>
    </comment>
    <comment ref="G21" authorId="0">
      <text>
        <r>
          <rPr>
            <b/>
            <sz val="9"/>
            <color indexed="81"/>
            <rFont val="Tahoma"/>
            <family val="2"/>
          </rPr>
          <t>Verstärkende Effekte des Verteidigers, übernommen aus der zweiten Tabelle (KampfSimulator).</t>
        </r>
      </text>
    </comment>
  </commentList>
</comments>
</file>

<file path=xl/comments4.xml><?xml version="1.0" encoding="utf-8"?>
<comments xmlns="http://schemas.openxmlformats.org/spreadsheetml/2006/main">
  <authors>
    <author>Customer</author>
  </authors>
  <commentList>
    <comment ref="B2" authorId="0">
      <text>
        <r>
          <rPr>
            <b/>
            <sz val="9"/>
            <color indexed="81"/>
            <rFont val="Tahoma"/>
            <family val="2"/>
          </rPr>
          <t>Hier ist die eigene Gebäudestufe eingetragen. Möchte man eine andere Stufe zur Berechnung verwenden, so muss diese in das Feld rechts neben diesem engetragen werden.</t>
        </r>
      </text>
    </comment>
    <comment ref="C2" authorId="0">
      <text>
        <r>
          <rPr>
            <b/>
            <sz val="9"/>
            <color indexed="81"/>
            <rFont val="Tahoma"/>
            <family val="2"/>
          </rPr>
          <t>Hier kann man eine Alternativstufe eintragen. Sofern man in dieses Feld eine Stufe≠0 einträgt, wird die Berechnung mit der hier eingetragenen Stufe durchgeführt.</t>
        </r>
      </text>
    </comment>
    <comment ref="B3" authorId="0">
      <text>
        <r>
          <rPr>
            <b/>
            <sz val="9"/>
            <color indexed="81"/>
            <rFont val="Tahoma"/>
            <family val="2"/>
          </rPr>
          <t>Hier wird eingegeben bis zu welcher Stufe man das Gebäude ausbauen möchte.</t>
        </r>
      </text>
    </comment>
    <comment ref="B4" authorId="0">
      <text>
        <r>
          <rPr>
            <b/>
            <sz val="9"/>
            <color indexed="81"/>
            <rFont val="Tahoma"/>
            <family val="2"/>
          </rPr>
          <t>Wenn man die Kosten einer bestimmten Gebäudestufe wissen möchte trägt man hier die Gebäudestufe ein.</t>
        </r>
      </text>
    </comment>
    <comment ref="A5" authorId="0">
      <text>
        <r>
          <rPr>
            <b/>
            <sz val="9"/>
            <color indexed="81"/>
            <rFont val="Tahoma"/>
            <family val="2"/>
          </rPr>
          <t>Hier werden die Kosten angezeigt, die der Ausbau des Gebäudes von der aktuellen Stufe bis zur Ziel-Stufe kostet.</t>
        </r>
      </text>
    </comment>
    <comment ref="C5" authorId="0">
      <text>
        <r>
          <rPr>
            <b/>
            <sz val="9"/>
            <color indexed="81"/>
            <rFont val="Tahoma"/>
            <family val="2"/>
          </rPr>
          <t>Hier werden die Gebäudekosten für die bei "Einzel-Stufe" eingetragene Stufe angezeigt.</t>
        </r>
      </text>
    </comment>
  </commentList>
</comments>
</file>

<file path=xl/comments5.xml><?xml version="1.0" encoding="utf-8"?>
<comments xmlns="http://schemas.openxmlformats.org/spreadsheetml/2006/main">
  <authors>
    <author>Customer</author>
  </authors>
  <commentList>
    <comment ref="A1" authorId="0">
      <text>
        <r>
          <rPr>
            <b/>
            <sz val="9"/>
            <color indexed="81"/>
            <rFont val="Tahoma"/>
            <family val="2"/>
          </rPr>
          <t>In dieser Tabelle werden die Boni des 1.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J1" authorId="0">
      <text>
        <r>
          <rPr>
            <b/>
            <sz val="9"/>
            <color indexed="81"/>
            <rFont val="Tahoma"/>
            <family val="2"/>
          </rPr>
          <t>In dieser Tabelle werden die Boni des 2.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B10" authorId="0">
      <text>
        <r>
          <rPr>
            <b/>
            <sz val="9"/>
            <color indexed="81"/>
            <rFont val="Tahoma"/>
            <family val="2"/>
          </rPr>
          <t>Ein Angriffspunkt durch Items entspricht einem Fähigkeitspunkt auf Angriff.</t>
        </r>
      </text>
    </comment>
    <comment ref="C10" authorId="0">
      <text>
        <r>
          <rPr>
            <b/>
            <sz val="9"/>
            <color indexed="81"/>
            <rFont val="Tahoma"/>
            <family val="2"/>
          </rPr>
          <t>Ein Verteidigungspunkt durch Items entspricht einem Fähigkeitspunkt auf Verteidigung.</t>
        </r>
      </text>
    </comment>
    <comment ref="K10" authorId="0">
      <text>
        <r>
          <rPr>
            <b/>
            <sz val="9"/>
            <color indexed="81"/>
            <rFont val="Tahoma"/>
            <family val="2"/>
          </rPr>
          <t>Ein Angriffspunkt durch Items entspricht einem Fähigkeitspunkt auf Angriff.</t>
        </r>
      </text>
    </comment>
    <comment ref="L10" authorId="0">
      <text>
        <r>
          <rPr>
            <b/>
            <sz val="9"/>
            <color indexed="81"/>
            <rFont val="Tahoma"/>
            <family val="2"/>
          </rPr>
          <t>Ein Verteidigungspunkt durch Items entspricht einem Fähigkeitspunkt auf Verteidigung.</t>
        </r>
      </text>
    </comment>
    <comment ref="A12" authorId="0">
      <text>
        <r>
          <rPr>
            <b/>
            <sz val="9"/>
            <color indexed="81"/>
            <rFont val="Tahoma"/>
            <family val="2"/>
          </rPr>
          <t>In dieser Tabelle werden die Boni des 3.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J12" authorId="0">
      <text>
        <r>
          <rPr>
            <b/>
            <sz val="9"/>
            <color indexed="81"/>
            <rFont val="Tahoma"/>
            <family val="2"/>
          </rPr>
          <t>In dieser Tabelle werden die Boni des 4.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B21" authorId="0">
      <text>
        <r>
          <rPr>
            <b/>
            <sz val="9"/>
            <color indexed="81"/>
            <rFont val="Tahoma"/>
            <family val="2"/>
          </rPr>
          <t>Ein Angriffspunkt durch Items entspricht einem Fähigkeitspunkt auf Angriff.</t>
        </r>
      </text>
    </comment>
    <comment ref="C21" authorId="0">
      <text>
        <r>
          <rPr>
            <b/>
            <sz val="9"/>
            <color indexed="81"/>
            <rFont val="Tahoma"/>
            <family val="2"/>
          </rPr>
          <t>Ein Verteidigungspunkt durch Items entspricht einem Fähigkeitspunkt auf Verteidigung.</t>
        </r>
      </text>
    </comment>
    <comment ref="K21" authorId="0">
      <text>
        <r>
          <rPr>
            <b/>
            <sz val="9"/>
            <color indexed="81"/>
            <rFont val="Tahoma"/>
            <family val="2"/>
          </rPr>
          <t>Ein Angriffspunkt durch Items entspricht einem Fähigkeitspunkt auf Angriff.</t>
        </r>
      </text>
    </comment>
    <comment ref="L21" authorId="0">
      <text>
        <r>
          <rPr>
            <b/>
            <sz val="9"/>
            <color indexed="81"/>
            <rFont val="Tahoma"/>
            <family val="2"/>
          </rPr>
          <t>Ein Verteidigungspunkt durch Items entspricht einem Fähigkeitspunkt auf Verteidigung.</t>
        </r>
      </text>
    </comment>
    <comment ref="A23" authorId="0">
      <text>
        <r>
          <rPr>
            <b/>
            <sz val="9"/>
            <color indexed="81"/>
            <rFont val="Tahoma"/>
            <family val="2"/>
          </rPr>
          <t>In dieser Tabelle werden die Boni des 5.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J23" authorId="0">
      <text>
        <r>
          <rPr>
            <b/>
            <sz val="9"/>
            <color indexed="81"/>
            <rFont val="Tahoma"/>
            <family val="2"/>
          </rPr>
          <t>In dieser Tabelle werden die Boni des 6.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B32" authorId="0">
      <text>
        <r>
          <rPr>
            <b/>
            <sz val="9"/>
            <color indexed="81"/>
            <rFont val="Tahoma"/>
            <family val="2"/>
          </rPr>
          <t>Ein Angriffspunkt durch Items entspricht einem Fähigkeitspunkt auf Angriff.</t>
        </r>
      </text>
    </comment>
    <comment ref="C32" authorId="0">
      <text>
        <r>
          <rPr>
            <b/>
            <sz val="9"/>
            <color indexed="81"/>
            <rFont val="Tahoma"/>
            <family val="2"/>
          </rPr>
          <t>Ein Verteidigungspunkt durch Items entspricht einem Fähigkeitspunkt auf Verteidigung.</t>
        </r>
      </text>
    </comment>
    <comment ref="K32" authorId="0">
      <text>
        <r>
          <rPr>
            <b/>
            <sz val="9"/>
            <color indexed="81"/>
            <rFont val="Tahoma"/>
            <family val="2"/>
          </rPr>
          <t>Ein Angriffspunkt durch Items entspricht einem Fähigkeitspunkt auf Angriff.</t>
        </r>
      </text>
    </comment>
    <comment ref="L32" authorId="0">
      <text>
        <r>
          <rPr>
            <b/>
            <sz val="9"/>
            <color indexed="81"/>
            <rFont val="Tahoma"/>
            <family val="2"/>
          </rPr>
          <t>Ein Verteidigungspunkt durch Items entspricht einem Fähigkeitspunkt auf Verteidigung.</t>
        </r>
      </text>
    </comment>
    <comment ref="A34" authorId="0">
      <text>
        <r>
          <rPr>
            <b/>
            <sz val="9"/>
            <color indexed="81"/>
            <rFont val="Tahoma"/>
            <family val="2"/>
          </rPr>
          <t>In dieser Tabelle werden die Boni des 7.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B43" authorId="0">
      <text>
        <r>
          <rPr>
            <b/>
            <sz val="9"/>
            <color indexed="81"/>
            <rFont val="Tahoma"/>
            <family val="2"/>
          </rPr>
          <t>Ein Angriffspunkt durch Items entspricht einem Fähigkeitspunkt auf Angriff.</t>
        </r>
      </text>
    </comment>
    <comment ref="C43" authorId="0">
      <text>
        <r>
          <rPr>
            <b/>
            <sz val="9"/>
            <color indexed="81"/>
            <rFont val="Tahoma"/>
            <family val="2"/>
          </rPr>
          <t>Ein Verteidigungspunkt durch Items entspricht einem Fähigkeitspunkt auf Verteidigung.</t>
        </r>
      </text>
    </comment>
  </commentList>
</comments>
</file>

<file path=xl/comments6.xml><?xml version="1.0" encoding="utf-8"?>
<comments xmlns="http://schemas.openxmlformats.org/spreadsheetml/2006/main">
  <authors>
    <author>Customer</author>
  </authors>
  <commentList>
    <comment ref="E18" authorId="0">
      <text>
        <r>
          <rPr>
            <b/>
            <sz val="9"/>
            <color indexed="81"/>
            <rFont val="Tahoma"/>
            <family val="2"/>
          </rPr>
          <t>ohne Vor-Nachteile und ohne Rundung</t>
        </r>
      </text>
    </comment>
    <comment ref="I18" authorId="0">
      <text>
        <r>
          <rPr>
            <b/>
            <sz val="9"/>
            <color indexed="81"/>
            <rFont val="Tahoma"/>
            <family val="2"/>
          </rPr>
          <t>ohne Vor-Nachteile und ohne rundung</t>
        </r>
      </text>
    </comment>
    <comment ref="J18" authorId="0">
      <text>
        <r>
          <rPr>
            <b/>
            <sz val="9"/>
            <color indexed="81"/>
            <rFont val="Tahoma"/>
            <family val="2"/>
          </rPr>
          <t>komplettes Endergebnis</t>
        </r>
      </text>
    </comment>
    <comment ref="K18" authorId="0">
      <text>
        <r>
          <rPr>
            <b/>
            <sz val="9"/>
            <color indexed="81"/>
            <rFont val="Tahoma"/>
            <family val="2"/>
          </rPr>
          <t>komplettes Endergebnis</t>
        </r>
      </text>
    </comment>
    <comment ref="L18" authorId="0">
      <text>
        <r>
          <rPr>
            <b/>
            <sz val="9"/>
            <color indexed="81"/>
            <rFont val="Tahoma"/>
            <family val="2"/>
          </rPr>
          <t>ohne rundung mit vor-nachteilen</t>
        </r>
      </text>
    </comment>
    <comment ref="N18" authorId="0">
      <text>
        <r>
          <rPr>
            <b/>
            <sz val="9"/>
            <color indexed="81"/>
            <rFont val="Tahoma"/>
            <family val="2"/>
          </rPr>
          <t>ohne rundung mit vor-nachteilen</t>
        </r>
      </text>
    </comment>
    <comment ref="D37" authorId="0">
      <text>
        <r>
          <rPr>
            <b/>
            <sz val="9"/>
            <color indexed="81"/>
            <rFont val="Tahoma"/>
            <family val="2"/>
          </rPr>
          <t>gibt eine 1 aus wenn keine einheit stirbt, sonst 0.</t>
        </r>
      </text>
    </comment>
  </commentList>
</comments>
</file>

<file path=xl/sharedStrings.xml><?xml version="1.0" encoding="utf-8"?>
<sst xmlns="http://schemas.openxmlformats.org/spreadsheetml/2006/main" count="721" uniqueCount="198">
  <si>
    <t>Kobold</t>
  </si>
  <si>
    <t>Angreifer</t>
  </si>
  <si>
    <t>Verteidiger</t>
  </si>
  <si>
    <t xml:space="preserve">Leben </t>
  </si>
  <si>
    <t>Angriff</t>
  </si>
  <si>
    <t>Leben</t>
  </si>
  <si>
    <t>Einheit</t>
  </si>
  <si>
    <t>Def</t>
  </si>
  <si>
    <t>Eiskrieger</t>
  </si>
  <si>
    <t>Kinder d. Macht</t>
  </si>
  <si>
    <t>Kriegspriester</t>
  </si>
  <si>
    <t>Elfbogenschütze</t>
  </si>
  <si>
    <t>Doppelaxtzwerg</t>
  </si>
  <si>
    <t>Halbriese</t>
  </si>
  <si>
    <t>Bergtroll</t>
  </si>
  <si>
    <t>Elfenmagier</t>
  </si>
  <si>
    <t>Feuerfee</t>
  </si>
  <si>
    <t>Nachher</t>
  </si>
  <si>
    <t>Nacher</t>
  </si>
  <si>
    <t>Steinmantel</t>
  </si>
  <si>
    <t>Stufe</t>
  </si>
  <si>
    <t>Kobolde</t>
  </si>
  <si>
    <t>Hyst. Zentaurin</t>
  </si>
  <si>
    <t>Elfenbogenschütze</t>
  </si>
  <si>
    <t>Kinder der Macht</t>
  </si>
  <si>
    <t>Wilde Zentauren</t>
  </si>
  <si>
    <t>Baumriese</t>
  </si>
  <si>
    <t>Wide Zentauren</t>
  </si>
  <si>
    <t>Vor-Nachteile der Lebenseinheiten</t>
  </si>
  <si>
    <t>Vor-Nachteile der Schadenseinheiten</t>
  </si>
  <si>
    <t>Einheit erhält:</t>
  </si>
  <si>
    <t>halben Schaden</t>
  </si>
  <si>
    <t>doppelten Schaden</t>
  </si>
  <si>
    <t>Einheit macht:</t>
  </si>
  <si>
    <t>Bergtrolle</t>
  </si>
  <si>
    <t>Kriegerpriester</t>
  </si>
  <si>
    <t>Doppelaxtzwerge</t>
  </si>
  <si>
    <t>Halbriesen</t>
  </si>
  <si>
    <t>Axtschw. Zwerge</t>
  </si>
  <si>
    <t>Verstärkung pro Angriffspunkt</t>
  </si>
  <si>
    <t>Verstärkung pro Defpunkt</t>
  </si>
  <si>
    <t>Verstärkung pro Stufe Steinmantel</t>
  </si>
  <si>
    <t>Verstärkung pro Itempunkt</t>
  </si>
  <si>
    <t>Vorher</t>
  </si>
  <si>
    <t>Hysterische Zentaurin</t>
  </si>
  <si>
    <t>Axtschwingende Zwerge</t>
  </si>
  <si>
    <t>Axtschw. Zwerg</t>
  </si>
  <si>
    <t>Att-Itempunkte</t>
  </si>
  <si>
    <t>Def-Itempunkte</t>
  </si>
  <si>
    <t>Verteidigung</t>
  </si>
  <si>
    <t>Ups, da hast du dich wohl verirrt. Naja passiert auch den Besten mal ;)</t>
  </si>
  <si>
    <t>So wie ich sind nachts alle Katzen grau, warum nur?!</t>
  </si>
  <si>
    <t>Wenn deine Mutter wüsste, dass du dich an solchen Orten rumtreibst, tztztz!</t>
  </si>
  <si>
    <t>Korrekturterm falls verluste &gt; 10%</t>
  </si>
  <si>
    <t>A. Zwerg</t>
  </si>
  <si>
    <t>W. Zentaurus</t>
  </si>
  <si>
    <t>H. Zentaurin</t>
  </si>
  <si>
    <t>% Verluste V</t>
  </si>
  <si>
    <t>% Verluste A</t>
  </si>
  <si>
    <t>Korrigiert V</t>
  </si>
  <si>
    <t>korrigiert A</t>
  </si>
  <si>
    <t>Verluste</t>
  </si>
  <si>
    <t>verluste</t>
  </si>
  <si>
    <t xml:space="preserve"> Angreifer</t>
  </si>
  <si>
    <t>Anzahl</t>
  </si>
  <si>
    <t>Kampfrunde 1</t>
  </si>
  <si>
    <t>ohne Vor-Nachteile</t>
  </si>
  <si>
    <t>mit vor-nachteilen</t>
  </si>
  <si>
    <t>Ungerundete Einheitenzahl</t>
  </si>
  <si>
    <t>Def Itempunkte</t>
  </si>
  <si>
    <t>W. Zentauren</t>
  </si>
  <si>
    <t>Att Itempunkte</t>
  </si>
  <si>
    <t>Gesamt</t>
  </si>
  <si>
    <t>Stufe Steinmantel</t>
  </si>
  <si>
    <t>Verteidiungsboni Items</t>
  </si>
  <si>
    <t>Summe Verluste (Gewinner)</t>
  </si>
  <si>
    <t>Angreifer-verteidiger</t>
  </si>
  <si>
    <t>summe</t>
  </si>
  <si>
    <t>wenn keine einheit tod dann 1, sonst 0</t>
  </si>
  <si>
    <t>angreifer</t>
  </si>
  <si>
    <t>verteidiger</t>
  </si>
  <si>
    <t>lebenspunkte danach</t>
  </si>
  <si>
    <t>summe:</t>
  </si>
  <si>
    <t>% der lebenspunkte übrig</t>
  </si>
  <si>
    <t>Truppenstärke</t>
  </si>
  <si>
    <t>Gewinner:</t>
  </si>
  <si>
    <t>Baum des Lebens</t>
  </si>
  <si>
    <t>Kosten bis Zielstufe</t>
  </si>
  <si>
    <t>Essenzen</t>
  </si>
  <si>
    <t>Kristalle</t>
  </si>
  <si>
    <t>Kraftsteine</t>
  </si>
  <si>
    <t>Goldharz</t>
  </si>
  <si>
    <t>Mana</t>
  </si>
  <si>
    <t>Kosten einer Stufe</t>
  </si>
  <si>
    <t>EinzelStufe</t>
  </si>
  <si>
    <t>Stufe derzeit</t>
  </si>
  <si>
    <t>Kräuterschule</t>
  </si>
  <si>
    <t>Kristallhöhle</t>
  </si>
  <si>
    <t>Steinwurzel</t>
  </si>
  <si>
    <t>Schamanenhütte</t>
  </si>
  <si>
    <t>Kriegsbrunnen</t>
  </si>
  <si>
    <t>Palasthof</t>
  </si>
  <si>
    <t>Engerie derzeit</t>
  </si>
  <si>
    <t>Ziel-Energie</t>
  </si>
  <si>
    <t>Ziel-Stufe</t>
  </si>
  <si>
    <t>Energie bereits erreicht</t>
  </si>
  <si>
    <t>Erreicht um</t>
  </si>
  <si>
    <t>Gebäude</t>
  </si>
  <si>
    <t>Harzader</t>
  </si>
  <si>
    <t>Kriegsbrunnnen</t>
  </si>
  <si>
    <t>GesamtPunkte</t>
  </si>
  <si>
    <t>Magierlevel</t>
  </si>
  <si>
    <t>Kristall</t>
  </si>
  <si>
    <t>Stein</t>
  </si>
  <si>
    <t>Gold</t>
  </si>
  <si>
    <t>Punkte</t>
  </si>
  <si>
    <t>Einheitenpunkte</t>
  </si>
  <si>
    <t>Mit Boni</t>
  </si>
  <si>
    <t>Fähigkeitspunkte</t>
  </si>
  <si>
    <t>Item</t>
  </si>
  <si>
    <t>Helm</t>
  </si>
  <si>
    <t>Waffe</t>
  </si>
  <si>
    <t>Schuhe</t>
  </si>
  <si>
    <t>Rüstung</t>
  </si>
  <si>
    <t>Ring</t>
  </si>
  <si>
    <t>Amulett</t>
  </si>
  <si>
    <t>Schild</t>
  </si>
  <si>
    <t>Magie</t>
  </si>
  <si>
    <t>Suléan</t>
  </si>
  <si>
    <t>Hoún</t>
  </si>
  <si>
    <t>Naéla</t>
  </si>
  <si>
    <t>Für Energierechner</t>
  </si>
  <si>
    <t>Fähigkeiten</t>
  </si>
  <si>
    <t>Items</t>
  </si>
  <si>
    <t>Angreifer oder Verteidiger</t>
  </si>
  <si>
    <t>Eigene Wesen</t>
  </si>
  <si>
    <t xml:space="preserve">Essenzen </t>
  </si>
  <si>
    <t>Steine</t>
  </si>
  <si>
    <t>Insgesamt ausgegebene Rohstoffe</t>
  </si>
  <si>
    <t>Just 4 Info</t>
  </si>
  <si>
    <t>Pilzlimit</t>
  </si>
  <si>
    <t>Pilze</t>
  </si>
  <si>
    <t>Abenteuer-Rechner</t>
  </si>
  <si>
    <t>Eigene Werte</t>
  </si>
  <si>
    <t>Eigene Stufe</t>
  </si>
  <si>
    <t xml:space="preserve">1=Angiff | 2=Vert.  | 0=sonst </t>
  </si>
  <si>
    <t>Wenn der Hahn kräht auf dem Mist, dann ändert sich das Wetter oder es bleibt wie es ist.</t>
  </si>
  <si>
    <t>Rohstoff-Rechner</t>
  </si>
  <si>
    <t>Energie-Rechner</t>
  </si>
  <si>
    <t>Derzeit vorhanden</t>
  </si>
  <si>
    <t>Zielmenge</t>
  </si>
  <si>
    <t>Uhrzeit</t>
  </si>
  <si>
    <t>jetzt</t>
  </si>
  <si>
    <t>Lebenseinheiten</t>
  </si>
  <si>
    <t>schadenseinheiten</t>
  </si>
  <si>
    <t>punkte</t>
  </si>
  <si>
    <t>runen</t>
  </si>
  <si>
    <t>klicks</t>
  </si>
  <si>
    <t>Erhaltene Pilze</t>
  </si>
  <si>
    <t>nach korrektur keine tod 1</t>
  </si>
  <si>
    <t>faktor einheitenwertigkeit</t>
  </si>
  <si>
    <t>wie pilze</t>
  </si>
  <si>
    <t>Abenteuerwesen im Angriff</t>
  </si>
  <si>
    <t>Abenteuerwesen in Vert.</t>
  </si>
  <si>
    <t>Abenteuerwesen</t>
  </si>
  <si>
    <t>1h Prod</t>
  </si>
  <si>
    <t>Magier XP</t>
  </si>
  <si>
    <t>mana</t>
  </si>
  <si>
    <t>Manawertigkeit</t>
  </si>
  <si>
    <t>gebäude</t>
  </si>
  <si>
    <t>einheten</t>
  </si>
  <si>
    <t>Res</t>
  </si>
  <si>
    <t>Gebäudepunkte</t>
  </si>
  <si>
    <t>Magierpunkte</t>
  </si>
  <si>
    <t>Schaden Gildenkampf</t>
  </si>
  <si>
    <t>Leben für Korrekturfaktor</t>
  </si>
  <si>
    <t>gerundete Einheitenzahl</t>
  </si>
  <si>
    <t>Tipp: Wenn du im Land Nóthier beim Meistern des Abenteuers "Hinterhalt" deine Fähigkeiten als Hoún-Beschwörer unter Beweis stellst und im Abenteuer "Die Brücke" deine Defensivfähigkeiten demonstrierst, so wird sich dir ein neuer Weg offenbaren!</t>
  </si>
  <si>
    <t>Gebäudeprod</t>
  </si>
  <si>
    <t>Verteidigung (Fähigkeiten)</t>
  </si>
  <si>
    <t>Ohne Boni</t>
  </si>
  <si>
    <t>+ durch Boni</t>
  </si>
  <si>
    <t>Bonus</t>
  </si>
  <si>
    <t>Boni Fähigkeiten</t>
  </si>
  <si>
    <t>essenzen</t>
  </si>
  <si>
    <t>kristall</t>
  </si>
  <si>
    <t>stein</t>
  </si>
  <si>
    <t>gold</t>
  </si>
  <si>
    <t>Res-Poduktion</t>
  </si>
  <si>
    <t>Verteidiger (Aus dem Kampfsimulator)</t>
  </si>
  <si>
    <t>Angreifer (Aus dem Kampfsimulator)</t>
  </si>
  <si>
    <t>Itemsets</t>
  </si>
  <si>
    <t>Nummer</t>
  </si>
  <si>
    <t>Name</t>
  </si>
  <si>
    <t>Aktives Itemset:</t>
  </si>
  <si>
    <t>Bonus des aktven Itemsets</t>
  </si>
  <si>
    <t>Minuten:</t>
  </si>
  <si>
    <t>Datum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</si>
</sst>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numFmt numFmtId="165" formatCode="\+0.00%"/>
  </numFmts>
  <fonts count="47" x14ac:knownFonts="1">
    <font>
      <sz val="10"/>
      <name val="Arial"/>
    </font>
    <font>
      <sz val="8"/>
      <name val="Arial"/>
      <family val="2"/>
    </font>
    <font>
      <b/>
      <sz val="10"/>
      <name val="Arial"/>
      <family val="2"/>
    </font>
    <font>
      <b/>
      <sz val="10"/>
      <color indexed="16"/>
      <name val="Arial"/>
      <family val="2"/>
    </font>
    <font>
      <b/>
      <sz val="10"/>
      <color indexed="40"/>
      <name val="Arial"/>
      <family val="2"/>
    </font>
    <font>
      <b/>
      <sz val="10"/>
      <color indexed="11"/>
      <name val="Arial"/>
      <family val="2"/>
    </font>
    <font>
      <sz val="10"/>
      <color indexed="16"/>
      <name val="Arial"/>
      <family val="2"/>
    </font>
    <font>
      <sz val="10"/>
      <color indexed="40"/>
      <name val="Arial"/>
      <family val="2"/>
    </font>
    <font>
      <sz val="10"/>
      <color indexed="11"/>
      <name val="Arial"/>
      <family val="2"/>
    </font>
    <font>
      <i/>
      <sz val="10"/>
      <name val="Arial"/>
      <family val="2"/>
    </font>
    <font>
      <sz val="10"/>
      <color indexed="10"/>
      <name val="Arial"/>
      <family val="2"/>
    </font>
    <font>
      <sz val="10"/>
      <color indexed="17"/>
      <name val="Arial"/>
      <family val="2"/>
    </font>
    <font>
      <sz val="10"/>
      <color indexed="12"/>
      <name val="Arial"/>
      <family val="2"/>
    </font>
    <font>
      <sz val="10"/>
      <color indexed="20"/>
      <name val="Arial"/>
      <family val="2"/>
    </font>
    <font>
      <sz val="10"/>
      <color indexed="8"/>
      <name val="Arial"/>
      <family val="2"/>
    </font>
    <font>
      <sz val="10"/>
      <name val="Arial"/>
      <family val="2"/>
    </font>
    <font>
      <u/>
      <sz val="10"/>
      <color indexed="12"/>
      <name val="Arial"/>
      <family val="2"/>
    </font>
    <font>
      <u/>
      <sz val="10"/>
      <color indexed="20"/>
      <name val="Arial"/>
      <family val="2"/>
    </font>
    <font>
      <u/>
      <sz val="10"/>
      <color indexed="10"/>
      <name val="Arial"/>
      <family val="2"/>
    </font>
    <font>
      <u/>
      <sz val="10"/>
      <color indexed="17"/>
      <name val="Arial"/>
      <family val="2"/>
    </font>
    <font>
      <b/>
      <sz val="10"/>
      <color indexed="8"/>
      <name val="Arial"/>
      <family val="2"/>
    </font>
    <font>
      <b/>
      <sz val="9"/>
      <color indexed="81"/>
      <name val="Tahoma"/>
      <family val="2"/>
    </font>
    <font>
      <b/>
      <u/>
      <sz val="9"/>
      <color indexed="81"/>
      <name val="Tahoma"/>
      <family val="2"/>
    </font>
    <font>
      <sz val="9"/>
      <color indexed="81"/>
      <name val="Tahoma"/>
      <family val="2"/>
    </font>
    <font>
      <sz val="10"/>
      <color theme="0" tint="-0.249977111117893"/>
      <name val="Arial"/>
      <family val="2"/>
    </font>
    <font>
      <sz val="8"/>
      <color indexed="81"/>
      <name val="Tahoma"/>
      <family val="2"/>
    </font>
    <font>
      <u/>
      <sz val="10"/>
      <name val="Arial"/>
      <family val="2"/>
    </font>
    <font>
      <i/>
      <u/>
      <sz val="10"/>
      <name val="Arial"/>
      <family val="2"/>
    </font>
    <font>
      <b/>
      <u/>
      <sz val="10"/>
      <name val="Arial"/>
      <family val="2"/>
    </font>
    <font>
      <b/>
      <sz val="12"/>
      <name val="Arial"/>
      <family val="2"/>
    </font>
    <font>
      <sz val="12"/>
      <name val="Arial"/>
      <family val="2"/>
    </font>
    <font>
      <b/>
      <sz val="10"/>
      <color theme="0" tint="-0.14999847407452621"/>
      <name val="Arial"/>
      <family val="2"/>
    </font>
    <font>
      <b/>
      <sz val="10"/>
      <color theme="0" tint="-0.499984740745262"/>
      <name val="Arial"/>
      <family val="2"/>
    </font>
    <font>
      <b/>
      <sz val="10"/>
      <color theme="0" tint="-0.249977111117893"/>
      <name val="Arial"/>
      <family val="2"/>
    </font>
    <font>
      <b/>
      <i/>
      <sz val="10"/>
      <name val="Arial"/>
      <family val="2"/>
    </font>
    <font>
      <b/>
      <sz val="10"/>
      <color rgb="FF000000"/>
      <name val="Arial"/>
      <family val="2"/>
    </font>
    <font>
      <sz val="10"/>
      <color theme="1"/>
      <name val="Arial"/>
      <family val="2"/>
    </font>
    <font>
      <b/>
      <sz val="10"/>
      <color indexed="10"/>
      <name val="Arial"/>
      <family val="2"/>
    </font>
    <font>
      <sz val="10"/>
      <color theme="5"/>
      <name val="Arial"/>
      <family val="2"/>
    </font>
    <font>
      <b/>
      <sz val="10"/>
      <color indexed="17"/>
      <name val="Arial"/>
      <family val="2"/>
    </font>
    <font>
      <b/>
      <sz val="10"/>
      <color indexed="12"/>
      <name val="Arial"/>
      <family val="2"/>
    </font>
    <font>
      <sz val="10"/>
      <color theme="3"/>
      <name val="Arial"/>
      <family val="2"/>
    </font>
    <font>
      <b/>
      <sz val="10"/>
      <color indexed="20"/>
      <name val="Arial"/>
      <family val="2"/>
    </font>
    <font>
      <sz val="10"/>
      <name val="Times New Roman"/>
      <family val="1"/>
    </font>
    <font>
      <b/>
      <sz val="10"/>
      <color rgb="FFC00000"/>
      <name val="Arial"/>
      <family val="2"/>
    </font>
    <font>
      <b/>
      <sz val="9"/>
      <color indexed="81"/>
      <name val="Tahoma"/>
      <charset val="1"/>
    </font>
    <font>
      <sz val="9"/>
      <color indexed="81"/>
      <name val="Tahoma"/>
      <charset val="1"/>
    </font>
  </fonts>
  <fills count="84">
    <fill>
      <patternFill patternType="none"/>
    </fill>
    <fill>
      <patternFill patternType="gray125"/>
    </fill>
    <fill>
      <patternFill patternType="solid">
        <fgColor indexed="45"/>
        <bgColor indexed="64"/>
      </patternFill>
    </fill>
    <fill>
      <patternFill patternType="solid">
        <fgColor indexed="12"/>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8" tint="-0.249977111117893"/>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418F41"/>
        <bgColor indexed="64"/>
      </patternFill>
    </fill>
    <fill>
      <patternFill patternType="solid">
        <fgColor indexed="17"/>
        <bgColor indexed="64"/>
      </patternFill>
    </fill>
    <fill>
      <patternFill patternType="solid">
        <fgColor rgb="FF92D050"/>
        <bgColor indexed="64"/>
      </patternFill>
    </fill>
    <fill>
      <patternFill patternType="solid">
        <fgColor theme="0" tint="-0.34998626667073579"/>
        <bgColor indexed="64"/>
      </patternFill>
    </fill>
    <fill>
      <patternFill patternType="solid">
        <fgColor rgb="FFC7B7B7"/>
        <bgColor indexed="64"/>
      </patternFill>
    </fill>
    <fill>
      <patternFill patternType="solid">
        <fgColor rgb="FFE4D4D4"/>
        <bgColor indexed="64"/>
      </patternFill>
    </fill>
    <fill>
      <patternFill patternType="solid">
        <fgColor rgb="FFB8B7C7"/>
        <bgColor indexed="64"/>
      </patternFill>
    </fill>
    <fill>
      <patternFill patternType="solid">
        <fgColor rgb="FFD8D5EB"/>
        <bgColor indexed="64"/>
      </patternFill>
    </fill>
    <fill>
      <patternFill patternType="solid">
        <fgColor rgb="FF919191"/>
        <bgColor indexed="64"/>
      </patternFill>
    </fill>
    <fill>
      <patternFill patternType="solid">
        <fgColor rgb="FFA6A6A6"/>
        <bgColor indexed="64"/>
      </patternFill>
    </fill>
    <fill>
      <patternFill patternType="solid">
        <fgColor rgb="FFF9D917"/>
        <bgColor indexed="64"/>
      </patternFill>
    </fill>
    <fill>
      <patternFill patternType="solid">
        <fgColor theme="6" tint="-0.249977111117893"/>
        <bgColor indexed="64"/>
      </patternFill>
    </fill>
    <fill>
      <patternFill patternType="solid">
        <fgColor rgb="FF0000FF"/>
        <bgColor indexed="64"/>
      </patternFill>
    </fill>
    <fill>
      <patternFill patternType="solid">
        <fgColor rgb="FF0070C0"/>
        <bgColor indexed="64"/>
      </patternFill>
    </fill>
    <fill>
      <patternFill patternType="solid">
        <fgColor rgb="FFFF9900"/>
        <bgColor indexed="64"/>
      </patternFill>
    </fill>
    <fill>
      <patternFill patternType="solid">
        <fgColor rgb="FFB2B2B2"/>
        <bgColor indexed="64"/>
      </patternFill>
    </fill>
    <fill>
      <patternFill patternType="solid">
        <fgColor theme="6" tint="0.39997558519241921"/>
        <bgColor indexed="64"/>
      </patternFill>
    </fill>
    <fill>
      <patternFill patternType="solid">
        <fgColor rgb="FFFFC000"/>
        <bgColor indexed="64"/>
      </patternFill>
    </fill>
    <fill>
      <patternFill patternType="solid">
        <fgColor theme="4" tint="-0.249977111117893"/>
        <bgColor indexed="64"/>
      </patternFill>
    </fill>
    <fill>
      <patternFill patternType="solid">
        <fgColor rgb="FF009900"/>
        <bgColor indexed="64"/>
      </patternFill>
    </fill>
    <fill>
      <patternFill patternType="solid">
        <fgColor rgb="FFFFCC00"/>
        <bgColor indexed="64"/>
      </patternFill>
    </fill>
    <fill>
      <patternFill patternType="solid">
        <fgColor theme="1" tint="0.34998626667073579"/>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4"/>
        <bgColor indexed="64"/>
      </patternFill>
    </fill>
    <fill>
      <patternFill patternType="solid">
        <fgColor rgb="FF968100"/>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rgb="FF95B850"/>
        <bgColor indexed="64"/>
      </patternFill>
    </fill>
    <fill>
      <patternFill patternType="solid">
        <fgColor rgb="FFC0A500"/>
        <bgColor indexed="64"/>
      </patternFill>
    </fill>
    <fill>
      <patternFill patternType="solid">
        <fgColor rgb="FF799FCD"/>
        <bgColor indexed="64"/>
      </patternFill>
    </fill>
    <fill>
      <patternFill patternType="solid">
        <fgColor rgb="FFC65D5A"/>
        <bgColor indexed="64"/>
      </patternFill>
    </fill>
    <fill>
      <patternFill patternType="solid">
        <fgColor rgb="FF225E6C"/>
        <bgColor indexed="64"/>
      </patternFill>
    </fill>
    <fill>
      <patternFill patternType="solid">
        <fgColor rgb="FFA2BF61"/>
        <bgColor indexed="64"/>
      </patternFill>
    </fill>
    <fill>
      <patternFill patternType="solid">
        <fgColor rgb="FF779DCB"/>
        <bgColor indexed="64"/>
      </patternFill>
    </fill>
    <fill>
      <patternFill patternType="solid">
        <fgColor rgb="FF888888"/>
        <bgColor indexed="64"/>
      </patternFill>
    </fill>
    <fill>
      <patternFill patternType="solid">
        <fgColor rgb="FFCCA500"/>
        <bgColor indexed="64"/>
      </patternFill>
    </fill>
    <fill>
      <patternFill patternType="solid">
        <fgColor rgb="FF386294"/>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rgb="FF9F3937"/>
        <bgColor indexed="64"/>
      </patternFill>
    </fill>
    <fill>
      <patternFill patternType="solid">
        <fgColor rgb="FF832F2D"/>
        <bgColor indexed="64"/>
      </patternFill>
    </fill>
    <fill>
      <patternFill patternType="solid">
        <fgColor rgb="FF286F80"/>
        <bgColor indexed="64"/>
      </patternFill>
    </fill>
    <fill>
      <patternFill patternType="solid">
        <fgColor rgb="FFA8C36B"/>
        <bgColor indexed="64"/>
      </patternFill>
    </fill>
    <fill>
      <patternFill patternType="solid">
        <fgColor rgb="FF8C8C8C"/>
        <bgColor indexed="64"/>
      </patternFill>
    </fill>
    <fill>
      <patternFill patternType="solid">
        <fgColor rgb="FFD0A800"/>
        <bgColor indexed="64"/>
      </patternFill>
    </fill>
    <fill>
      <patternFill patternType="solid">
        <fgColor rgb="FF86A7D0"/>
        <bgColor indexed="64"/>
      </patternFill>
    </fill>
    <fill>
      <patternFill patternType="solid">
        <fgColor theme="1"/>
        <bgColor indexed="64"/>
      </patternFill>
    </fill>
    <fill>
      <patternFill patternType="solid">
        <fgColor rgb="FFA69B62"/>
        <bgColor indexed="64"/>
      </patternFill>
    </fill>
    <fill>
      <patternFill patternType="solid">
        <fgColor rgb="FF706840"/>
        <bgColor indexed="64"/>
      </patternFill>
    </fill>
    <fill>
      <patternFill patternType="solid">
        <fgColor rgb="FF9A7E7E"/>
        <bgColor indexed="64"/>
      </patternFill>
    </fill>
    <fill>
      <patternFill patternType="solid">
        <fgColor rgb="FFD1B7B7"/>
        <bgColor indexed="64"/>
      </patternFill>
    </fill>
    <fill>
      <patternFill patternType="solid">
        <fgColor rgb="FF8E8CA6"/>
        <bgColor indexed="64"/>
      </patternFill>
    </fill>
    <fill>
      <patternFill patternType="solid">
        <fgColor rgb="FFBBB6DC"/>
        <bgColor indexed="64"/>
      </patternFill>
    </fill>
    <fill>
      <patternFill patternType="solid">
        <fgColor theme="9" tint="-0.499984740745262"/>
        <bgColor indexed="64"/>
      </patternFill>
    </fill>
    <fill>
      <patternFill patternType="solid">
        <fgColor rgb="FF007660"/>
        <bgColor indexed="64"/>
      </patternFill>
    </fill>
    <fill>
      <patternFill patternType="solid">
        <fgColor rgb="FFC0504D"/>
        <bgColor indexed="64"/>
      </patternFill>
    </fill>
    <fill>
      <patternFill patternType="solid">
        <fgColor rgb="FF538DD5"/>
        <bgColor indexed="64"/>
      </patternFill>
    </fill>
    <fill>
      <patternFill patternType="solid">
        <fgColor rgb="FF31869B"/>
        <bgColor indexed="64"/>
      </patternFill>
    </fill>
    <fill>
      <patternFill patternType="solid">
        <fgColor rgb="FF8DB4E2"/>
        <bgColor indexed="64"/>
      </patternFill>
    </fill>
    <fill>
      <patternFill patternType="solid">
        <fgColor rgb="FFBFBFBF"/>
        <bgColor indexed="64"/>
      </patternFill>
    </fill>
    <fill>
      <patternFill patternType="solid">
        <fgColor rgb="FF7F9B3F"/>
        <bgColor indexed="64"/>
      </patternFill>
    </fill>
    <fill>
      <patternFill patternType="solid">
        <fgColor rgb="FF4D7FBB"/>
        <bgColor indexed="64"/>
      </patternFill>
    </fill>
    <fill>
      <patternFill patternType="solid">
        <fgColor rgb="FF6F6F6F"/>
        <bgColor indexed="64"/>
      </patternFill>
    </fill>
    <fill>
      <patternFill patternType="solid">
        <fgColor rgb="FFA48500"/>
        <bgColor indexed="64"/>
      </patternFill>
    </fill>
    <fill>
      <patternFill patternType="solid">
        <fgColor rgb="FF2C4D76"/>
        <bgColor indexed="64"/>
      </patternFill>
    </fill>
    <fill>
      <patternFill patternType="solid">
        <fgColor rgb="FFD9D9D9"/>
        <bgColor indexed="64"/>
      </patternFill>
    </fill>
    <fill>
      <patternFill patternType="solid">
        <fgColor theme="8" tint="-0.499984740745262"/>
        <bgColor indexed="64"/>
      </patternFill>
    </fill>
    <fill>
      <patternFill patternType="solid">
        <fgColor rgb="FF4F81BD"/>
        <bgColor indexed="64"/>
      </patternFill>
    </fill>
    <fill>
      <patternFill patternType="solid">
        <fgColor theme="8" tint="0.39997558519241921"/>
        <bgColor indexed="64"/>
      </patternFill>
    </fill>
    <fill>
      <patternFill patternType="solid">
        <fgColor theme="0" tint="-0.499984740745262"/>
        <bgColor indexed="64"/>
      </patternFill>
    </fill>
    <fill>
      <patternFill patternType="solid">
        <fgColor rgb="FF867C4C"/>
        <bgColor indexed="64"/>
      </patternFill>
    </fill>
  </fills>
  <borders count="134">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double">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diagonal/>
    </border>
    <border>
      <left/>
      <right/>
      <top style="medium">
        <color indexed="64"/>
      </top>
      <bottom/>
      <diagonal/>
    </border>
    <border>
      <left/>
      <right style="double">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thin">
        <color indexed="64"/>
      </right>
      <top style="thick">
        <color indexed="64"/>
      </top>
      <bottom style="thick">
        <color indexed="64"/>
      </bottom>
      <diagonal/>
    </border>
    <border>
      <left style="thin">
        <color indexed="64"/>
      </left>
      <right style="double">
        <color indexed="64"/>
      </right>
      <top style="thick">
        <color indexed="64"/>
      </top>
      <bottom style="thick">
        <color indexed="64"/>
      </bottom>
      <diagonal/>
    </border>
    <border>
      <left/>
      <right/>
      <top style="thick">
        <color indexed="64"/>
      </top>
      <bottom style="thick">
        <color indexed="64"/>
      </bottom>
      <diagonal/>
    </border>
    <border>
      <left style="medium">
        <color indexed="64"/>
      </left>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top/>
      <bottom/>
      <diagonal/>
    </border>
    <border>
      <left style="medium">
        <color indexed="64"/>
      </left>
      <right style="thin">
        <color indexed="64"/>
      </right>
      <top style="thick">
        <color indexed="64"/>
      </top>
      <bottom style="thick">
        <color indexed="64"/>
      </bottom>
      <diagonal/>
    </border>
    <border>
      <left style="double">
        <color indexed="64"/>
      </left>
      <right/>
      <top style="thick">
        <color indexed="64"/>
      </top>
      <bottom style="thick">
        <color indexed="64"/>
      </bottom>
      <diagonal/>
    </border>
    <border>
      <left/>
      <right style="double">
        <color indexed="64"/>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double">
        <color indexed="64"/>
      </right>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DashDot">
        <color indexed="64"/>
      </bottom>
      <diagonal/>
    </border>
    <border>
      <left/>
      <right/>
      <top style="thin">
        <color indexed="64"/>
      </top>
      <bottom/>
      <diagonal/>
    </border>
    <border>
      <left/>
      <right/>
      <top/>
      <bottom style="thick">
        <color indexed="64"/>
      </bottom>
      <diagonal/>
    </border>
    <border>
      <left style="medium">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indexed="64"/>
      </left>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top style="thin">
        <color indexed="64"/>
      </top>
      <bottom style="mediumDashDot">
        <color indexed="64"/>
      </bottom>
      <diagonal/>
    </border>
    <border>
      <left/>
      <right style="thick">
        <color indexed="64"/>
      </right>
      <top style="thin">
        <color indexed="64"/>
      </top>
      <bottom style="mediumDashDot">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thin">
        <color indexed="64"/>
      </bottom>
      <diagonal/>
    </border>
    <border>
      <left/>
      <right style="thin">
        <color indexed="64"/>
      </right>
      <top/>
      <bottom/>
      <diagonal/>
    </border>
    <border>
      <left style="medium">
        <color indexed="64"/>
      </left>
      <right style="medium">
        <color indexed="64"/>
      </right>
      <top style="thin">
        <color indexed="64"/>
      </top>
      <bottom style="slantDashDot">
        <color indexed="64"/>
      </bottom>
      <diagonal/>
    </border>
    <border>
      <left style="medium">
        <color indexed="64"/>
      </left>
      <right style="thin">
        <color indexed="64"/>
      </right>
      <top style="thin">
        <color indexed="64"/>
      </top>
      <bottom style="slantDashDot">
        <color indexed="64"/>
      </bottom>
      <diagonal/>
    </border>
    <border>
      <left/>
      <right style="thin">
        <color indexed="64"/>
      </right>
      <top style="thin">
        <color indexed="64"/>
      </top>
      <bottom style="slantDashDot">
        <color indexed="64"/>
      </bottom>
      <diagonal/>
    </border>
    <border>
      <left style="thin">
        <color indexed="64"/>
      </left>
      <right style="double">
        <color indexed="64"/>
      </right>
      <top style="thin">
        <color indexed="64"/>
      </top>
      <bottom style="slantDashDot">
        <color indexed="64"/>
      </bottom>
      <diagonal/>
    </border>
    <border>
      <left/>
      <right/>
      <top style="thin">
        <color indexed="64"/>
      </top>
      <bottom style="slantDashDot">
        <color indexed="64"/>
      </bottom>
      <diagonal/>
    </border>
    <border>
      <left style="thin">
        <color indexed="64"/>
      </left>
      <right/>
      <top style="thin">
        <color indexed="64"/>
      </top>
      <bottom style="slantDashDot">
        <color indexed="64"/>
      </bottom>
      <diagonal/>
    </border>
    <border>
      <left style="thin">
        <color indexed="64"/>
      </left>
      <right style="medium">
        <color indexed="64"/>
      </right>
      <top style="thin">
        <color indexed="64"/>
      </top>
      <bottom style="slantDashDot">
        <color indexed="64"/>
      </bottom>
      <diagonal/>
    </border>
    <border>
      <left style="double">
        <color indexed="64"/>
      </left>
      <right/>
      <top style="medium">
        <color indexed="64"/>
      </top>
      <bottom style="medium">
        <color indexed="64"/>
      </bottom>
      <diagonal/>
    </border>
    <border>
      <left/>
      <right style="medium">
        <color indexed="64"/>
      </right>
      <top style="thin">
        <color indexed="64"/>
      </top>
      <bottom style="slantDashDot">
        <color indexed="64"/>
      </bottom>
      <diagonal/>
    </border>
    <border>
      <left style="medium">
        <color indexed="64"/>
      </left>
      <right style="medium">
        <color indexed="64"/>
      </right>
      <top style="slantDashDot">
        <color indexed="64"/>
      </top>
      <bottom style="medium">
        <color indexed="64"/>
      </bottom>
      <diagonal/>
    </border>
    <border>
      <left style="thin">
        <color indexed="64"/>
      </left>
      <right style="double">
        <color indexed="64"/>
      </right>
      <top style="medium">
        <color indexed="64"/>
      </top>
      <bottom/>
      <diagonal/>
    </border>
    <border>
      <left/>
      <right/>
      <top style="slantDashDot">
        <color indexed="64"/>
      </top>
      <bottom style="thick">
        <color indexed="64"/>
      </bottom>
      <diagonal/>
    </border>
    <border>
      <left style="thin">
        <color indexed="64"/>
      </left>
      <right style="thin">
        <color indexed="64"/>
      </right>
      <top style="thin">
        <color indexed="64"/>
      </top>
      <bottom style="slantDashDot">
        <color indexed="64"/>
      </bottom>
      <diagonal/>
    </border>
    <border>
      <left style="thin">
        <color indexed="64"/>
      </left>
      <right style="thin">
        <color indexed="64"/>
      </right>
      <top/>
      <bottom style="thick">
        <color indexed="64"/>
      </bottom>
      <diagonal/>
    </border>
    <border>
      <left style="thin">
        <color indexed="64"/>
      </left>
      <right/>
      <top style="mediumDashDot">
        <color indexed="64"/>
      </top>
      <bottom style="slantDashDot">
        <color indexed="64"/>
      </bottom>
      <diagonal/>
    </border>
    <border>
      <left/>
      <right style="thick">
        <color indexed="64"/>
      </right>
      <top style="mediumDashDot">
        <color indexed="64"/>
      </top>
      <bottom style="slantDashDot">
        <color indexed="64"/>
      </bottom>
      <diagonal/>
    </border>
    <border>
      <left style="medium">
        <color indexed="64"/>
      </left>
      <right style="thin">
        <color indexed="64"/>
      </right>
      <top style="mediumDashDot">
        <color indexed="64"/>
      </top>
      <bottom style="slantDashDot">
        <color indexed="64"/>
      </bottom>
      <diagonal/>
    </border>
    <border>
      <left/>
      <right style="thick">
        <color indexed="64"/>
      </right>
      <top style="slantDashDot">
        <color indexed="64"/>
      </top>
      <bottom style="thick">
        <color indexed="64"/>
      </bottom>
      <diagonal/>
    </border>
    <border>
      <left style="thin">
        <color indexed="64"/>
      </left>
      <right style="double">
        <color indexed="64"/>
      </right>
      <top style="slantDashDot">
        <color indexed="64"/>
      </top>
      <bottom style="thick">
        <color indexed="64"/>
      </bottom>
      <diagonal/>
    </border>
    <border>
      <left style="thin">
        <color indexed="64"/>
      </left>
      <right/>
      <top/>
      <bottom style="thin">
        <color indexed="64"/>
      </bottom>
      <diagonal/>
    </border>
    <border>
      <left/>
      <right/>
      <top style="thin">
        <color indexed="64"/>
      </top>
      <bottom style="medium">
        <color indexed="64"/>
      </bottom>
      <diagonal/>
    </border>
    <border>
      <left/>
      <right style="double">
        <color indexed="64"/>
      </right>
      <top/>
      <bottom style="medium">
        <color indexed="64"/>
      </bottom>
      <diagonal/>
    </border>
    <border>
      <left/>
      <right style="double">
        <color indexed="64"/>
      </right>
      <top style="medium">
        <color indexed="64"/>
      </top>
      <bottom/>
      <diagonal/>
    </border>
    <border>
      <left/>
      <right style="double">
        <color indexed="64"/>
      </right>
      <top style="medium">
        <color indexed="64"/>
      </top>
      <bottom style="thin">
        <color indexed="64"/>
      </bottom>
      <diagonal/>
    </border>
    <border>
      <left style="thin">
        <color indexed="64"/>
      </left>
      <right style="thin">
        <color indexed="64"/>
      </right>
      <top style="slantDashDot">
        <color indexed="64"/>
      </top>
      <bottom style="thick">
        <color indexed="64"/>
      </bottom>
      <diagonal/>
    </border>
    <border>
      <left style="thin">
        <color indexed="64"/>
      </left>
      <right/>
      <top/>
      <bottom/>
      <diagonal/>
    </border>
    <border>
      <left/>
      <right/>
      <top style="slantDashDot">
        <color indexed="64"/>
      </top>
      <bottom style="medium">
        <color indexed="64"/>
      </bottom>
      <diagonal/>
    </border>
    <border>
      <left/>
      <right style="thick">
        <color indexed="64"/>
      </right>
      <top style="medium">
        <color indexed="64"/>
      </top>
      <bottom style="thin">
        <color indexed="64"/>
      </bottom>
      <diagonal/>
    </border>
    <border>
      <left/>
      <right style="thick">
        <color indexed="64"/>
      </right>
      <top style="thin">
        <color indexed="64"/>
      </top>
      <bottom style="medium">
        <color indexed="64"/>
      </bottom>
      <diagonal/>
    </border>
    <border>
      <left/>
      <right style="thick">
        <color indexed="64"/>
      </right>
      <top style="medium">
        <color indexed="64"/>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style="thick">
        <color indexed="64"/>
      </left>
      <right style="thin">
        <color indexed="64"/>
      </right>
      <top style="thin">
        <color indexed="64"/>
      </top>
      <bottom style="thin">
        <color indexed="64"/>
      </bottom>
      <diagonal/>
    </border>
    <border>
      <left/>
      <right style="medium">
        <color indexed="64"/>
      </right>
      <top style="slantDashDot">
        <color indexed="64"/>
      </top>
      <bottom style="medium">
        <color indexed="64"/>
      </bottom>
      <diagonal/>
    </border>
    <border>
      <left style="medium">
        <color indexed="64"/>
      </left>
      <right/>
      <top style="slantDashDot">
        <color indexed="64"/>
      </top>
      <bottom style="medium">
        <color indexed="64"/>
      </bottom>
      <diagonal/>
    </border>
    <border>
      <left style="thin">
        <color indexed="64"/>
      </left>
      <right/>
      <top style="slantDashDot">
        <color indexed="64"/>
      </top>
      <bottom style="medium">
        <color indexed="64"/>
      </bottom>
      <diagonal/>
    </border>
    <border>
      <left style="thin">
        <color indexed="64"/>
      </left>
      <right style="double">
        <color indexed="64"/>
      </right>
      <top style="slantDashDot">
        <color indexed="64"/>
      </top>
      <bottom style="medium">
        <color indexed="64"/>
      </bottom>
      <diagonal/>
    </border>
    <border>
      <left style="thin">
        <color indexed="64"/>
      </left>
      <right style="medium">
        <color indexed="64"/>
      </right>
      <top style="slantDashDot">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diagonal/>
    </border>
  </borders>
  <cellStyleXfs count="2">
    <xf numFmtId="0" fontId="0" fillId="0" borderId="0"/>
    <xf numFmtId="0" fontId="15" fillId="0" borderId="0"/>
  </cellStyleXfs>
  <cellXfs count="764">
    <xf numFmtId="0" fontId="0" fillId="0" borderId="0" xfId="0"/>
    <xf numFmtId="0" fontId="15" fillId="4" borderId="20" xfId="0" applyFont="1" applyFill="1" applyBorder="1" applyAlignment="1">
      <alignment horizontal="center"/>
    </xf>
    <xf numFmtId="0" fontId="15" fillId="4" borderId="18" xfId="0" applyFont="1" applyFill="1" applyBorder="1" applyAlignment="1">
      <alignment horizontal="center"/>
    </xf>
    <xf numFmtId="0" fontId="15" fillId="4" borderId="23" xfId="0" applyFont="1" applyFill="1" applyBorder="1" applyAlignment="1">
      <alignment horizontal="center"/>
    </xf>
    <xf numFmtId="0" fontId="15" fillId="4" borderId="28" xfId="0" applyFont="1" applyFill="1" applyBorder="1" applyAlignment="1">
      <alignment horizontal="center"/>
    </xf>
    <xf numFmtId="0" fontId="15" fillId="4" borderId="24" xfId="0" applyFont="1" applyFill="1" applyBorder="1" applyAlignment="1">
      <alignment horizontal="center"/>
    </xf>
    <xf numFmtId="0" fontId="15" fillId="4" borderId="27" xfId="0" applyFont="1" applyFill="1" applyBorder="1" applyAlignment="1">
      <alignment horizontal="center"/>
    </xf>
    <xf numFmtId="0" fontId="15" fillId="4" borderId="21" xfId="0" applyFont="1" applyFill="1" applyBorder="1" applyAlignment="1">
      <alignment horizontal="center"/>
    </xf>
    <xf numFmtId="0" fontId="15" fillId="4" borderId="16" xfId="0" applyFont="1" applyFill="1" applyBorder="1" applyAlignment="1">
      <alignment horizontal="center"/>
    </xf>
    <xf numFmtId="0" fontId="4" fillId="3" borderId="16" xfId="0" applyFont="1" applyFill="1" applyBorder="1" applyAlignment="1">
      <alignment horizontal="center"/>
    </xf>
    <xf numFmtId="0" fontId="7" fillId="3" borderId="22" xfId="0" applyFont="1" applyFill="1" applyBorder="1" applyAlignment="1">
      <alignment horizontal="center"/>
    </xf>
    <xf numFmtId="0" fontId="7" fillId="3" borderId="18" xfId="0" applyFont="1" applyFill="1" applyBorder="1" applyAlignment="1">
      <alignment horizontal="center"/>
    </xf>
    <xf numFmtId="0" fontId="7" fillId="3" borderId="23" xfId="0" applyFont="1" applyFill="1" applyBorder="1" applyAlignment="1">
      <alignment horizontal="center"/>
    </xf>
    <xf numFmtId="0" fontId="3" fillId="2" borderId="1" xfId="0" applyFont="1" applyFill="1" applyBorder="1" applyAlignment="1">
      <alignment horizontal="center"/>
    </xf>
    <xf numFmtId="0" fontId="6" fillId="2" borderId="29" xfId="0" applyFont="1" applyFill="1" applyBorder="1" applyAlignment="1">
      <alignment horizontal="center"/>
    </xf>
    <xf numFmtId="0" fontId="6" fillId="2" borderId="28" xfId="0" applyFont="1" applyFill="1" applyBorder="1" applyAlignment="1">
      <alignment horizontal="center"/>
    </xf>
    <xf numFmtId="0" fontId="6" fillId="2" borderId="30" xfId="0" applyFont="1" applyFill="1" applyBorder="1" applyAlignment="1">
      <alignment horizontal="center"/>
    </xf>
    <xf numFmtId="0" fontId="2" fillId="6" borderId="12" xfId="0" applyFont="1" applyFill="1" applyBorder="1" applyAlignment="1">
      <alignment horizontal="center"/>
    </xf>
    <xf numFmtId="0" fontId="2" fillId="7" borderId="12" xfId="0" applyFont="1" applyFill="1" applyBorder="1" applyAlignment="1">
      <alignment horizontal="center"/>
    </xf>
    <xf numFmtId="0" fontId="2" fillId="9" borderId="12" xfId="0" applyFont="1" applyFill="1" applyBorder="1" applyAlignment="1">
      <alignment horizontal="center"/>
    </xf>
    <xf numFmtId="0" fontId="2" fillId="5" borderId="14" xfId="0" applyFont="1" applyFill="1" applyBorder="1" applyAlignment="1">
      <alignment horizontal="left"/>
    </xf>
    <xf numFmtId="0" fontId="2" fillId="11" borderId="1" xfId="0" applyFont="1" applyFill="1" applyBorder="1" applyAlignment="1">
      <alignment horizontal="center"/>
    </xf>
    <xf numFmtId="0" fontId="2" fillId="11" borderId="3" xfId="0" applyFont="1" applyFill="1" applyBorder="1" applyAlignment="1">
      <alignment horizontal="center"/>
    </xf>
    <xf numFmtId="0" fontId="2" fillId="11" borderId="5" xfId="0" applyFont="1" applyFill="1" applyBorder="1" applyAlignment="1">
      <alignment horizontal="center"/>
    </xf>
    <xf numFmtId="0" fontId="0" fillId="11" borderId="0" xfId="0" applyFill="1"/>
    <xf numFmtId="0" fontId="0" fillId="11" borderId="0" xfId="0" applyFill="1" applyBorder="1"/>
    <xf numFmtId="0" fontId="20" fillId="11" borderId="0" xfId="0" applyFont="1" applyFill="1" applyBorder="1" applyAlignment="1">
      <alignment horizontal="center"/>
    </xf>
    <xf numFmtId="164" fontId="2" fillId="11" borderId="0" xfId="0" applyNumberFormat="1" applyFont="1" applyFill="1" applyBorder="1" applyAlignment="1" applyProtection="1">
      <alignment horizontal="center"/>
      <protection hidden="1"/>
    </xf>
    <xf numFmtId="0" fontId="15" fillId="11" borderId="0" xfId="0" applyFont="1" applyFill="1"/>
    <xf numFmtId="0" fontId="0" fillId="11" borderId="37" xfId="0" applyFill="1" applyBorder="1"/>
    <xf numFmtId="0" fontId="15" fillId="11" borderId="14" xfId="0" applyFont="1" applyFill="1" applyBorder="1" applyAlignment="1">
      <alignment horizontal="center"/>
    </xf>
    <xf numFmtId="0" fontId="15" fillId="11" borderId="27" xfId="0" applyFont="1" applyFill="1" applyBorder="1" applyAlignment="1">
      <alignment horizontal="left"/>
    </xf>
    <xf numFmtId="0" fontId="15" fillId="11" borderId="28" xfId="0" applyFont="1" applyFill="1" applyBorder="1" applyAlignment="1">
      <alignment horizontal="left"/>
    </xf>
    <xf numFmtId="0" fontId="15" fillId="11" borderId="25" xfId="0" applyFont="1" applyFill="1" applyBorder="1" applyAlignment="1">
      <alignment horizontal="left"/>
    </xf>
    <xf numFmtId="0" fontId="15" fillId="11" borderId="30" xfId="0" applyFont="1" applyFill="1" applyBorder="1" applyAlignment="1">
      <alignment horizontal="left"/>
    </xf>
    <xf numFmtId="0" fontId="0" fillId="11" borderId="0" xfId="0" applyFill="1" applyBorder="1" applyAlignment="1">
      <alignment horizontal="center"/>
    </xf>
    <xf numFmtId="0" fontId="0" fillId="11" borderId="0" xfId="0" applyNumberFormat="1" applyFill="1"/>
    <xf numFmtId="0" fontId="0" fillId="11" borderId="0" xfId="0" applyNumberFormat="1" applyFill="1" applyBorder="1"/>
    <xf numFmtId="0" fontId="9" fillId="11" borderId="0" xfId="0" applyNumberFormat="1" applyFont="1" applyFill="1" applyBorder="1" applyAlignment="1">
      <alignment horizontal="left"/>
    </xf>
    <xf numFmtId="0" fontId="5" fillId="12" borderId="16" xfId="0" applyFont="1" applyFill="1" applyBorder="1" applyAlignment="1">
      <alignment horizontal="center"/>
    </xf>
    <xf numFmtId="0" fontId="8" fillId="12" borderId="22" xfId="0" applyFont="1" applyFill="1" applyBorder="1" applyAlignment="1">
      <alignment horizontal="center"/>
    </xf>
    <xf numFmtId="0" fontId="8" fillId="12" borderId="18" xfId="0" applyFont="1" applyFill="1" applyBorder="1" applyAlignment="1">
      <alignment horizontal="center"/>
    </xf>
    <xf numFmtId="0" fontId="8" fillId="12" borderId="23" xfId="0" applyFont="1" applyFill="1" applyBorder="1" applyAlignment="1">
      <alignment horizontal="center"/>
    </xf>
    <xf numFmtId="0" fontId="0" fillId="11" borderId="0" xfId="0" applyNumberFormat="1" applyFill="1" applyProtection="1">
      <protection hidden="1"/>
    </xf>
    <xf numFmtId="0" fontId="15" fillId="11" borderId="0" xfId="0" applyNumberFormat="1" applyFont="1" applyFill="1" applyAlignment="1" applyProtection="1">
      <alignment horizontal="center"/>
      <protection hidden="1"/>
    </xf>
    <xf numFmtId="0" fontId="0" fillId="11" borderId="0" xfId="0" applyNumberFormat="1" applyFill="1" applyAlignment="1" applyProtection="1">
      <alignment horizontal="right"/>
      <protection hidden="1"/>
    </xf>
    <xf numFmtId="0" fontId="6" fillId="2" borderId="26" xfId="0" applyFont="1" applyFill="1" applyBorder="1" applyAlignment="1">
      <alignment horizontal="center"/>
    </xf>
    <xf numFmtId="0" fontId="7" fillId="3" borderId="21" xfId="0" applyFont="1" applyFill="1" applyBorder="1" applyAlignment="1">
      <alignment horizontal="center"/>
    </xf>
    <xf numFmtId="0" fontId="15" fillId="12" borderId="1" xfId="0" applyFont="1" applyFill="1" applyBorder="1" applyAlignment="1">
      <alignment horizontal="center"/>
    </xf>
    <xf numFmtId="0" fontId="15" fillId="12" borderId="27" xfId="0" applyFont="1" applyFill="1" applyBorder="1" applyAlignment="1">
      <alignment horizontal="center"/>
    </xf>
    <xf numFmtId="0" fontId="15" fillId="12" borderId="28" xfId="0" applyFont="1" applyFill="1" applyBorder="1" applyAlignment="1">
      <alignment horizontal="center"/>
    </xf>
    <xf numFmtId="0" fontId="15" fillId="12" borderId="25" xfId="0" applyFont="1" applyFill="1" applyBorder="1" applyAlignment="1">
      <alignment horizontal="center"/>
    </xf>
    <xf numFmtId="0" fontId="15" fillId="12" borderId="26" xfId="0" applyFont="1" applyFill="1" applyBorder="1" applyAlignment="1">
      <alignment horizontal="center"/>
    </xf>
    <xf numFmtId="0" fontId="24" fillId="11" borderId="0" xfId="0" applyFont="1" applyFill="1" applyProtection="1">
      <protection locked="0"/>
    </xf>
    <xf numFmtId="3" fontId="13" fillId="0" borderId="47" xfId="1" applyNumberFormat="1" applyFont="1" applyBorder="1" applyAlignment="1" applyProtection="1">
      <alignment horizontal="center"/>
      <protection hidden="1"/>
    </xf>
    <xf numFmtId="3" fontId="12" fillId="0" borderId="47" xfId="1" applyNumberFormat="1" applyFont="1" applyBorder="1" applyAlignment="1" applyProtection="1">
      <alignment horizontal="center"/>
      <protection hidden="1"/>
    </xf>
    <xf numFmtId="3" fontId="11" fillId="0" borderId="47" xfId="1" applyNumberFormat="1" applyFont="1" applyBorder="1" applyAlignment="1" applyProtection="1">
      <alignment horizontal="center"/>
      <protection hidden="1"/>
    </xf>
    <xf numFmtId="3" fontId="10" fillId="0" borderId="47" xfId="1" applyNumberFormat="1" applyFont="1" applyBorder="1" applyAlignment="1" applyProtection="1">
      <alignment horizontal="center"/>
      <protection hidden="1"/>
    </xf>
    <xf numFmtId="3" fontId="12" fillId="0" borderId="48" xfId="1" applyNumberFormat="1" applyFont="1" applyBorder="1" applyAlignment="1" applyProtection="1">
      <alignment horizontal="center"/>
      <protection hidden="1"/>
    </xf>
    <xf numFmtId="0" fontId="17" fillId="0" borderId="46" xfId="1" applyFont="1" applyBorder="1" applyAlignment="1" applyProtection="1">
      <alignment horizontal="center"/>
      <protection hidden="1"/>
    </xf>
    <xf numFmtId="0" fontId="16" fillId="0" borderId="46" xfId="1" applyFont="1" applyBorder="1" applyAlignment="1" applyProtection="1">
      <alignment horizontal="center"/>
      <protection hidden="1"/>
    </xf>
    <xf numFmtId="0" fontId="19" fillId="0" borderId="46" xfId="1" applyFont="1" applyBorder="1" applyAlignment="1" applyProtection="1">
      <alignment horizontal="center"/>
      <protection hidden="1"/>
    </xf>
    <xf numFmtId="0" fontId="18" fillId="0" borderId="46" xfId="1" applyFont="1" applyBorder="1" applyAlignment="1" applyProtection="1">
      <alignment horizontal="center"/>
      <protection hidden="1"/>
    </xf>
    <xf numFmtId="0" fontId="2" fillId="0" borderId="46" xfId="1" applyFont="1" applyBorder="1" applyAlignment="1" applyProtection="1">
      <alignment horizontal="center"/>
      <protection hidden="1"/>
    </xf>
    <xf numFmtId="0" fontId="2" fillId="0" borderId="46" xfId="1" applyFont="1" applyFill="1" applyBorder="1" applyAlignment="1" applyProtection="1">
      <alignment horizontal="center"/>
      <protection hidden="1"/>
    </xf>
    <xf numFmtId="0" fontId="15" fillId="0" borderId="0" xfId="1" applyProtection="1">
      <protection hidden="1"/>
    </xf>
    <xf numFmtId="0" fontId="15" fillId="0" borderId="0" xfId="1" applyAlignment="1" applyProtection="1">
      <alignment horizontal="right"/>
      <protection hidden="1"/>
    </xf>
    <xf numFmtId="0" fontId="15" fillId="0" borderId="38" xfId="1" applyBorder="1" applyProtection="1">
      <protection hidden="1"/>
    </xf>
    <xf numFmtId="0" fontId="15" fillId="0" borderId="38" xfId="1" applyFont="1" applyBorder="1" applyAlignment="1" applyProtection="1">
      <alignment horizontal="right"/>
      <protection hidden="1"/>
    </xf>
    <xf numFmtId="0" fontId="2" fillId="0" borderId="1" xfId="1" applyFont="1" applyBorder="1" applyAlignment="1" applyProtection="1">
      <alignment horizontal="center"/>
      <protection hidden="1"/>
    </xf>
    <xf numFmtId="0" fontId="3" fillId="2" borderId="1" xfId="1" applyFont="1" applyFill="1" applyBorder="1" applyAlignment="1" applyProtection="1">
      <alignment horizontal="center"/>
      <protection hidden="1"/>
    </xf>
    <xf numFmtId="0" fontId="4" fillId="3" borderId="16" xfId="1" applyFont="1" applyFill="1" applyBorder="1" applyAlignment="1" applyProtection="1">
      <alignment horizontal="center"/>
      <protection hidden="1"/>
    </xf>
    <xf numFmtId="0" fontId="5" fillId="13" borderId="16" xfId="1" applyFont="1" applyFill="1" applyBorder="1" applyAlignment="1" applyProtection="1">
      <alignment horizontal="center"/>
      <protection hidden="1"/>
    </xf>
    <xf numFmtId="0" fontId="15" fillId="0" borderId="0" xfId="1" applyFont="1" applyProtection="1">
      <protection hidden="1"/>
    </xf>
    <xf numFmtId="0" fontId="15" fillId="0" borderId="26" xfId="1" applyBorder="1" applyProtection="1">
      <protection hidden="1"/>
    </xf>
    <xf numFmtId="0" fontId="2" fillId="0" borderId="3" xfId="1" applyFont="1" applyBorder="1" applyAlignment="1" applyProtection="1">
      <alignment horizontal="center"/>
      <protection hidden="1"/>
    </xf>
    <xf numFmtId="0" fontId="6" fillId="2" borderId="29" xfId="1" applyFont="1" applyFill="1" applyBorder="1" applyAlignment="1" applyProtection="1">
      <alignment horizontal="center"/>
      <protection hidden="1"/>
    </xf>
    <xf numFmtId="0" fontId="7" fillId="3" borderId="22" xfId="1" applyFont="1" applyFill="1" applyBorder="1" applyAlignment="1" applyProtection="1">
      <alignment horizontal="center"/>
      <protection hidden="1"/>
    </xf>
    <xf numFmtId="0" fontId="8" fillId="13" borderId="22" xfId="1" applyFont="1" applyFill="1" applyBorder="1" applyAlignment="1" applyProtection="1">
      <alignment horizontal="center"/>
      <protection hidden="1"/>
    </xf>
    <xf numFmtId="0" fontId="20" fillId="0" borderId="0" xfId="1" applyFont="1" applyBorder="1" applyAlignment="1" applyProtection="1">
      <alignment horizontal="center"/>
      <protection hidden="1"/>
    </xf>
    <xf numFmtId="0" fontId="2" fillId="9" borderId="12" xfId="1" applyFont="1" applyFill="1" applyBorder="1" applyAlignment="1" applyProtection="1">
      <alignment horizontal="center"/>
      <protection hidden="1"/>
    </xf>
    <xf numFmtId="0" fontId="15" fillId="9" borderId="7" xfId="1" applyFill="1" applyBorder="1" applyAlignment="1" applyProtection="1">
      <alignment horizontal="center"/>
      <protection hidden="1"/>
    </xf>
    <xf numFmtId="0" fontId="15" fillId="0" borderId="14" xfId="1" applyFont="1" applyBorder="1" applyAlignment="1" applyProtection="1">
      <alignment horizontal="center"/>
      <protection hidden="1"/>
    </xf>
    <xf numFmtId="0" fontId="15" fillId="14" borderId="1" xfId="1" applyFont="1" applyFill="1" applyBorder="1" applyAlignment="1" applyProtection="1">
      <alignment horizontal="center"/>
      <protection hidden="1"/>
    </xf>
    <xf numFmtId="0" fontId="15" fillId="4" borderId="20" xfId="1" applyFont="1" applyFill="1" applyBorder="1" applyAlignment="1" applyProtection="1">
      <alignment horizontal="center"/>
      <protection hidden="1"/>
    </xf>
    <xf numFmtId="0" fontId="15" fillId="0" borderId="21" xfId="1" applyBorder="1" applyProtection="1">
      <protection hidden="1"/>
    </xf>
    <xf numFmtId="0" fontId="15" fillId="0" borderId="1" xfId="1" applyFont="1" applyBorder="1" applyAlignment="1" applyProtection="1">
      <alignment horizontal="left"/>
      <protection hidden="1"/>
    </xf>
    <xf numFmtId="0" fontId="15" fillId="4" borderId="16" xfId="1" applyFont="1" applyFill="1" applyBorder="1" applyAlignment="1" applyProtection="1">
      <alignment horizontal="center"/>
      <protection hidden="1"/>
    </xf>
    <xf numFmtId="0" fontId="2" fillId="0" borderId="5" xfId="1" applyFont="1" applyBorder="1" applyAlignment="1" applyProtection="1">
      <alignment horizontal="center"/>
      <protection hidden="1"/>
    </xf>
    <xf numFmtId="0" fontId="6" fillId="2" borderId="28" xfId="1" applyFont="1" applyFill="1" applyBorder="1" applyAlignment="1" applyProtection="1">
      <alignment horizontal="center"/>
      <protection hidden="1"/>
    </xf>
    <xf numFmtId="0" fontId="7" fillId="3" borderId="18" xfId="1" applyFont="1" applyFill="1" applyBorder="1" applyAlignment="1" applyProtection="1">
      <alignment horizontal="center"/>
      <protection hidden="1"/>
    </xf>
    <xf numFmtId="0" fontId="8" fillId="13" borderId="18" xfId="1" applyFont="1" applyFill="1" applyBorder="1" applyAlignment="1" applyProtection="1">
      <alignment horizontal="center"/>
      <protection hidden="1"/>
    </xf>
    <xf numFmtId="0" fontId="20" fillId="0" borderId="0" xfId="1" applyFont="1" applyFill="1" applyBorder="1" applyAlignment="1" applyProtection="1">
      <alignment horizontal="center"/>
      <protection hidden="1"/>
    </xf>
    <xf numFmtId="0" fontId="2" fillId="5" borderId="14" xfId="1" applyFont="1" applyFill="1" applyBorder="1" applyAlignment="1" applyProtection="1">
      <alignment horizontal="left"/>
      <protection hidden="1"/>
    </xf>
    <xf numFmtId="0" fontId="15" fillId="0" borderId="27" xfId="1" applyFont="1" applyBorder="1" applyAlignment="1" applyProtection="1">
      <alignment horizontal="left"/>
      <protection hidden="1"/>
    </xf>
    <xf numFmtId="0" fontId="15" fillId="14" borderId="27" xfId="1" applyFont="1" applyFill="1" applyBorder="1" applyAlignment="1" applyProtection="1">
      <alignment horizontal="center"/>
      <protection hidden="1"/>
    </xf>
    <xf numFmtId="0" fontId="15" fillId="4" borderId="27" xfId="1" applyFont="1" applyFill="1" applyBorder="1" applyAlignment="1" applyProtection="1">
      <alignment horizontal="center"/>
      <protection hidden="1"/>
    </xf>
    <xf numFmtId="0" fontId="15" fillId="0" borderId="28" xfId="1" applyFont="1" applyBorder="1" applyAlignment="1" applyProtection="1">
      <alignment horizontal="left"/>
      <protection hidden="1"/>
    </xf>
    <xf numFmtId="0" fontId="15" fillId="14" borderId="28" xfId="1" applyFont="1" applyFill="1" applyBorder="1" applyAlignment="1" applyProtection="1">
      <alignment horizontal="center"/>
      <protection hidden="1"/>
    </xf>
    <xf numFmtId="0" fontId="15" fillId="4" borderId="18" xfId="1" applyFont="1" applyFill="1" applyBorder="1" applyAlignment="1" applyProtection="1">
      <alignment horizontal="center"/>
      <protection hidden="1"/>
    </xf>
    <xf numFmtId="0" fontId="15" fillId="0" borderId="0" xfId="1" applyBorder="1" applyProtection="1">
      <protection hidden="1"/>
    </xf>
    <xf numFmtId="0" fontId="15" fillId="4" borderId="21" xfId="1" applyFont="1" applyFill="1" applyBorder="1" applyAlignment="1" applyProtection="1">
      <alignment horizontal="center"/>
      <protection hidden="1"/>
    </xf>
    <xf numFmtId="0" fontId="15" fillId="4" borderId="23" xfId="1" applyFont="1" applyFill="1" applyBorder="1" applyAlignment="1" applyProtection="1">
      <alignment horizontal="center"/>
      <protection hidden="1"/>
    </xf>
    <xf numFmtId="0" fontId="15" fillId="0" borderId="30" xfId="1" applyFont="1" applyBorder="1" applyAlignment="1" applyProtection="1">
      <alignment horizontal="left"/>
      <protection hidden="1"/>
    </xf>
    <xf numFmtId="0" fontId="2" fillId="7" borderId="12" xfId="1" applyFont="1" applyFill="1" applyBorder="1" applyAlignment="1" applyProtection="1">
      <alignment horizontal="center"/>
      <protection hidden="1"/>
    </xf>
    <xf numFmtId="0" fontId="15" fillId="7" borderId="7" xfId="1" applyFill="1" applyBorder="1" applyAlignment="1" applyProtection="1">
      <alignment horizontal="center"/>
      <protection hidden="1"/>
    </xf>
    <xf numFmtId="0" fontId="15" fillId="4" borderId="28" xfId="1" applyFont="1" applyFill="1" applyBorder="1" applyAlignment="1" applyProtection="1">
      <alignment horizontal="center"/>
      <protection hidden="1"/>
    </xf>
    <xf numFmtId="0" fontId="15" fillId="14" borderId="26" xfId="1" applyFont="1" applyFill="1" applyBorder="1" applyAlignment="1" applyProtection="1">
      <alignment horizontal="center"/>
      <protection hidden="1"/>
    </xf>
    <xf numFmtId="0" fontId="15" fillId="0" borderId="25" xfId="1" applyFont="1" applyBorder="1" applyAlignment="1" applyProtection="1">
      <alignment horizontal="left"/>
      <protection hidden="1"/>
    </xf>
    <xf numFmtId="0" fontId="15" fillId="14" borderId="25" xfId="1" applyFont="1" applyFill="1" applyBorder="1" applyAlignment="1" applyProtection="1">
      <alignment horizontal="center"/>
      <protection hidden="1"/>
    </xf>
    <xf numFmtId="0" fontId="15" fillId="4" borderId="24" xfId="1" applyFont="1" applyFill="1" applyBorder="1" applyAlignment="1" applyProtection="1">
      <alignment horizontal="center"/>
      <protection hidden="1"/>
    </xf>
    <xf numFmtId="0" fontId="2" fillId="6" borderId="12" xfId="1" applyFont="1" applyFill="1" applyBorder="1" applyAlignment="1" applyProtection="1">
      <alignment horizontal="center"/>
      <protection hidden="1"/>
    </xf>
    <xf numFmtId="0" fontId="15" fillId="6" borderId="7" xfId="1" applyFill="1" applyBorder="1" applyAlignment="1" applyProtection="1">
      <alignment horizontal="center"/>
      <protection hidden="1"/>
    </xf>
    <xf numFmtId="0" fontId="6" fillId="2" borderId="30" xfId="1" applyFont="1" applyFill="1" applyBorder="1" applyAlignment="1" applyProtection="1">
      <alignment horizontal="center"/>
      <protection hidden="1"/>
    </xf>
    <xf numFmtId="0" fontId="7" fillId="3" borderId="23" xfId="1" applyFont="1" applyFill="1" applyBorder="1" applyAlignment="1" applyProtection="1">
      <alignment horizontal="center"/>
      <protection hidden="1"/>
    </xf>
    <xf numFmtId="0" fontId="8" fillId="13" borderId="23" xfId="1" applyFont="1" applyFill="1" applyBorder="1" applyAlignment="1" applyProtection="1">
      <alignment horizontal="center"/>
      <protection hidden="1"/>
    </xf>
    <xf numFmtId="0" fontId="2" fillId="8" borderId="8" xfId="1" applyFont="1" applyFill="1" applyBorder="1" applyAlignment="1" applyProtection="1">
      <alignment horizontal="left"/>
      <protection hidden="1"/>
    </xf>
    <xf numFmtId="0" fontId="15" fillId="8" borderId="0" xfId="1" applyFill="1" applyAlignment="1" applyProtection="1">
      <alignment horizontal="center"/>
      <protection hidden="1"/>
    </xf>
    <xf numFmtId="0" fontId="15" fillId="0" borderId="37" xfId="1" applyBorder="1" applyProtection="1">
      <protection hidden="1"/>
    </xf>
    <xf numFmtId="0" fontId="2" fillId="0" borderId="0" xfId="1" applyFont="1" applyBorder="1" applyAlignment="1" applyProtection="1">
      <alignment horizontal="left"/>
      <protection hidden="1"/>
    </xf>
    <xf numFmtId="0" fontId="6" fillId="2" borderId="26" xfId="1" applyFont="1" applyFill="1" applyBorder="1" applyAlignment="1" applyProtection="1">
      <alignment horizontal="center"/>
      <protection hidden="1"/>
    </xf>
    <xf numFmtId="0" fontId="7" fillId="3" borderId="21" xfId="1" applyFont="1" applyFill="1" applyBorder="1" applyAlignment="1" applyProtection="1">
      <alignment horizontal="center"/>
      <protection hidden="1"/>
    </xf>
    <xf numFmtId="0" fontId="2" fillId="0" borderId="7" xfId="1" applyFont="1" applyBorder="1" applyAlignment="1" applyProtection="1">
      <alignment horizontal="center"/>
      <protection hidden="1"/>
    </xf>
    <xf numFmtId="0" fontId="6" fillId="2" borderId="25" xfId="1" applyFont="1" applyFill="1" applyBorder="1" applyAlignment="1" applyProtection="1">
      <alignment horizontal="center"/>
      <protection hidden="1"/>
    </xf>
    <xf numFmtId="0" fontId="7" fillId="3" borderId="24" xfId="1" applyFont="1" applyFill="1" applyBorder="1" applyAlignment="1" applyProtection="1">
      <alignment horizontal="center"/>
      <protection hidden="1"/>
    </xf>
    <xf numFmtId="0" fontId="8" fillId="13" borderId="24" xfId="1" applyFont="1" applyFill="1" applyBorder="1" applyAlignment="1" applyProtection="1">
      <alignment horizontal="center"/>
      <protection hidden="1"/>
    </xf>
    <xf numFmtId="0" fontId="2" fillId="0" borderId="8" xfId="1" applyFont="1" applyFill="1" applyBorder="1" applyAlignment="1" applyProtection="1">
      <alignment horizontal="center"/>
      <protection hidden="1"/>
    </xf>
    <xf numFmtId="0" fontId="2" fillId="0" borderId="11" xfId="1" applyFont="1" applyFill="1" applyBorder="1" applyAlignment="1" applyProtection="1">
      <alignment horizontal="center"/>
      <protection hidden="1"/>
    </xf>
    <xf numFmtId="0" fontId="2" fillId="0" borderId="2" xfId="1" applyFont="1" applyBorder="1" applyAlignment="1" applyProtection="1">
      <alignment horizontal="center"/>
      <protection hidden="1"/>
    </xf>
    <xf numFmtId="0" fontId="2" fillId="0" borderId="9" xfId="1" applyFont="1" applyBorder="1" applyAlignment="1" applyProtection="1">
      <alignment horizontal="center"/>
      <protection hidden="1"/>
    </xf>
    <xf numFmtId="0" fontId="15" fillId="0" borderId="37" xfId="1" applyFont="1" applyBorder="1" applyAlignment="1" applyProtection="1">
      <protection hidden="1"/>
    </xf>
    <xf numFmtId="0" fontId="28" fillId="0" borderId="1" xfId="1" applyFont="1" applyBorder="1" applyAlignment="1" applyProtection="1">
      <alignment horizontal="center"/>
      <protection hidden="1"/>
    </xf>
    <xf numFmtId="0" fontId="27" fillId="0" borderId="2" xfId="1" applyFont="1" applyBorder="1" applyAlignment="1" applyProtection="1">
      <alignment horizontal="center"/>
      <protection hidden="1"/>
    </xf>
    <xf numFmtId="0" fontId="26" fillId="0" borderId="11" xfId="1" applyFont="1" applyBorder="1" applyAlignment="1" applyProtection="1">
      <alignment horizontal="center"/>
      <protection hidden="1"/>
    </xf>
    <xf numFmtId="0" fontId="26" fillId="0" borderId="9" xfId="1" applyFont="1" applyBorder="1" applyAlignment="1" applyProtection="1">
      <alignment horizontal="center"/>
      <protection hidden="1"/>
    </xf>
    <xf numFmtId="0" fontId="9" fillId="0" borderId="0" xfId="1" applyFont="1" applyBorder="1" applyAlignment="1" applyProtection="1">
      <alignment horizontal="left"/>
      <protection hidden="1"/>
    </xf>
    <xf numFmtId="3" fontId="9" fillId="0" borderId="4" xfId="1" applyNumberFormat="1" applyFont="1" applyBorder="1" applyAlignment="1" applyProtection="1">
      <alignment horizontal="center"/>
      <protection hidden="1"/>
    </xf>
    <xf numFmtId="0" fontId="15" fillId="0" borderId="0" xfId="1" applyNumberFormat="1" applyProtection="1">
      <protection hidden="1"/>
    </xf>
    <xf numFmtId="0" fontId="14" fillId="0" borderId="32" xfId="1" applyNumberFormat="1" applyFont="1" applyBorder="1" applyAlignment="1" applyProtection="1">
      <alignment horizontal="center"/>
      <protection hidden="1"/>
    </xf>
    <xf numFmtId="0" fontId="14" fillId="0" borderId="35" xfId="1" applyNumberFormat="1" applyFont="1" applyBorder="1" applyAlignment="1" applyProtection="1">
      <alignment horizontal="center"/>
      <protection hidden="1"/>
    </xf>
    <xf numFmtId="0" fontId="14" fillId="0" borderId="33" xfId="1" applyNumberFormat="1" applyFont="1" applyBorder="1" applyAlignment="1" applyProtection="1">
      <alignment horizontal="center"/>
      <protection hidden="1"/>
    </xf>
    <xf numFmtId="0" fontId="14" fillId="0" borderId="5" xfId="1" applyNumberFormat="1" applyFont="1" applyBorder="1" applyAlignment="1" applyProtection="1">
      <alignment horizontal="center"/>
      <protection hidden="1"/>
    </xf>
    <xf numFmtId="0" fontId="14" fillId="0" borderId="34" xfId="1" applyNumberFormat="1" applyFont="1" applyBorder="1" applyAlignment="1" applyProtection="1">
      <alignment horizontal="center"/>
      <protection hidden="1"/>
    </xf>
    <xf numFmtId="0" fontId="14" fillId="0" borderId="36" xfId="1" applyNumberFormat="1" applyFont="1" applyBorder="1" applyAlignment="1" applyProtection="1">
      <alignment horizontal="center"/>
      <protection hidden="1"/>
    </xf>
    <xf numFmtId="0" fontId="14" fillId="0" borderId="7" xfId="1" applyNumberFormat="1" applyFont="1" applyBorder="1" applyAlignment="1" applyProtection="1">
      <alignment horizontal="center"/>
      <protection hidden="1"/>
    </xf>
    <xf numFmtId="0" fontId="9" fillId="0" borderId="8" xfId="1" applyFont="1" applyBorder="1" applyAlignment="1" applyProtection="1">
      <alignment horizontal="center"/>
      <protection hidden="1"/>
    </xf>
    <xf numFmtId="0" fontId="14" fillId="0" borderId="11" xfId="1" applyFont="1" applyBorder="1" applyAlignment="1" applyProtection="1">
      <alignment horizontal="center"/>
      <protection hidden="1"/>
    </xf>
    <xf numFmtId="0" fontId="9" fillId="0" borderId="14" xfId="1" applyFont="1" applyBorder="1" applyAlignment="1" applyProtection="1">
      <alignment horizontal="center"/>
      <protection hidden="1"/>
    </xf>
    <xf numFmtId="0" fontId="15" fillId="0" borderId="9" xfId="1" applyBorder="1" applyAlignment="1" applyProtection="1">
      <alignment horizontal="center"/>
      <protection hidden="1"/>
    </xf>
    <xf numFmtId="0" fontId="13" fillId="11" borderId="0" xfId="0" applyNumberFormat="1" applyFont="1" applyFill="1" applyBorder="1" applyAlignment="1" applyProtection="1">
      <alignment horizontal="center"/>
      <protection hidden="1"/>
    </xf>
    <xf numFmtId="0" fontId="19" fillId="11" borderId="0" xfId="0" applyNumberFormat="1" applyFont="1" applyFill="1" applyBorder="1" applyAlignment="1" applyProtection="1">
      <alignment horizontal="center"/>
      <protection hidden="1"/>
    </xf>
    <xf numFmtId="0" fontId="10" fillId="11" borderId="0" xfId="0" applyNumberFormat="1" applyFont="1" applyFill="1" applyBorder="1" applyAlignment="1" applyProtection="1">
      <alignment horizontal="center"/>
      <protection hidden="1"/>
    </xf>
    <xf numFmtId="0" fontId="11" fillId="11" borderId="0" xfId="0" applyNumberFormat="1" applyFont="1" applyFill="1" applyBorder="1" applyAlignment="1" applyProtection="1">
      <alignment horizontal="center"/>
      <protection hidden="1"/>
    </xf>
    <xf numFmtId="0" fontId="15" fillId="11" borderId="0" xfId="0" applyNumberFormat="1" applyFont="1" applyFill="1" applyBorder="1" applyAlignment="1" applyProtection="1">
      <alignment horizontal="right"/>
      <protection hidden="1"/>
    </xf>
    <xf numFmtId="0" fontId="0" fillId="11" borderId="0" xfId="0" applyNumberFormat="1" applyFill="1" applyBorder="1" applyProtection="1">
      <protection hidden="1"/>
    </xf>
    <xf numFmtId="0" fontId="15" fillId="11" borderId="1" xfId="0" applyFont="1" applyFill="1" applyBorder="1" applyAlignment="1">
      <alignment horizontal="center"/>
    </xf>
    <xf numFmtId="3" fontId="9" fillId="16" borderId="6" xfId="0" applyNumberFormat="1" applyFont="1" applyFill="1" applyBorder="1" applyAlignment="1" applyProtection="1">
      <alignment horizontal="center"/>
      <protection locked="0"/>
    </xf>
    <xf numFmtId="3" fontId="9" fillId="17" borderId="6" xfId="0" applyNumberFormat="1" applyFont="1" applyFill="1" applyBorder="1" applyAlignment="1" applyProtection="1">
      <alignment horizontal="center"/>
      <protection locked="0"/>
    </xf>
    <xf numFmtId="3" fontId="9" fillId="17" borderId="4" xfId="0" applyNumberFormat="1" applyFont="1" applyFill="1" applyBorder="1" applyAlignment="1" applyProtection="1">
      <alignment horizontal="center"/>
      <protection locked="0"/>
    </xf>
    <xf numFmtId="0" fontId="15" fillId="18" borderId="2" xfId="0" applyFont="1" applyFill="1" applyBorder="1" applyAlignment="1">
      <alignment horizontal="center"/>
    </xf>
    <xf numFmtId="0" fontId="15" fillId="18" borderId="9" xfId="0" applyFont="1" applyFill="1" applyBorder="1" applyAlignment="1">
      <alignment horizontal="center"/>
    </xf>
    <xf numFmtId="3" fontId="9" fillId="18" borderId="6" xfId="0" applyNumberFormat="1" applyFont="1" applyFill="1" applyBorder="1" applyAlignment="1" applyProtection="1">
      <alignment horizontal="center"/>
      <protection locked="0"/>
    </xf>
    <xf numFmtId="3" fontId="9" fillId="19" borderId="4" xfId="0" applyNumberFormat="1" applyFont="1" applyFill="1" applyBorder="1" applyAlignment="1" applyProtection="1">
      <alignment horizontal="center"/>
      <protection locked="0"/>
    </xf>
    <xf numFmtId="3" fontId="9" fillId="19" borderId="6" xfId="0" applyNumberFormat="1" applyFont="1" applyFill="1" applyBorder="1" applyAlignment="1" applyProtection="1">
      <alignment horizontal="center"/>
      <protection locked="0"/>
    </xf>
    <xf numFmtId="0" fontId="15" fillId="0" borderId="0" xfId="1" applyFont="1" applyAlignment="1" applyProtection="1">
      <protection hidden="1"/>
    </xf>
    <xf numFmtId="0" fontId="15" fillId="0" borderId="0" xfId="1" applyAlignment="1" applyProtection="1">
      <protection hidden="1"/>
    </xf>
    <xf numFmtId="3" fontId="15" fillId="0" borderId="0" xfId="1" applyNumberFormat="1" applyProtection="1">
      <protection hidden="1"/>
    </xf>
    <xf numFmtId="0" fontId="30" fillId="22" borderId="14" xfId="0" applyFont="1" applyFill="1" applyBorder="1" applyAlignment="1">
      <alignment horizontal="center"/>
    </xf>
    <xf numFmtId="0" fontId="30" fillId="22" borderId="9" xfId="0" applyFont="1" applyFill="1" applyBorder="1" applyAlignment="1">
      <alignment horizontal="center"/>
    </xf>
    <xf numFmtId="0" fontId="2" fillId="10" borderId="5" xfId="0" applyFont="1" applyFill="1" applyBorder="1" applyAlignment="1" applyProtection="1">
      <alignment horizontal="center"/>
      <protection locked="0"/>
    </xf>
    <xf numFmtId="0" fontId="2" fillId="10" borderId="7" xfId="0" applyFont="1" applyFill="1" applyBorder="1" applyAlignment="1" applyProtection="1">
      <alignment horizontal="center"/>
      <protection locked="0"/>
    </xf>
    <xf numFmtId="0" fontId="15" fillId="11" borderId="0" xfId="0" applyFont="1" applyFill="1" applyProtection="1">
      <protection hidden="1"/>
    </xf>
    <xf numFmtId="0" fontId="0" fillId="11" borderId="0" xfId="0" applyFill="1" applyProtection="1">
      <protection hidden="1"/>
    </xf>
    <xf numFmtId="21" fontId="0" fillId="11" borderId="0" xfId="0" applyNumberFormat="1" applyFill="1" applyProtection="1">
      <protection hidden="1"/>
    </xf>
    <xf numFmtId="0" fontId="2" fillId="10" borderId="20" xfId="0" applyFont="1" applyFill="1" applyBorder="1" applyAlignment="1" applyProtection="1">
      <alignment horizontal="center"/>
      <protection locked="0"/>
    </xf>
    <xf numFmtId="0" fontId="2" fillId="27" borderId="5" xfId="0" applyFont="1" applyFill="1" applyBorder="1" applyAlignment="1" applyProtection="1">
      <alignment horizontal="center"/>
      <protection locked="0"/>
    </xf>
    <xf numFmtId="3" fontId="2" fillId="10" borderId="5" xfId="0" applyNumberFormat="1" applyFont="1" applyFill="1" applyBorder="1" applyAlignment="1" applyProtection="1">
      <alignment horizontal="center"/>
      <protection locked="0"/>
    </xf>
    <xf numFmtId="3" fontId="2" fillId="27" borderId="5" xfId="0" applyNumberFormat="1" applyFont="1" applyFill="1" applyBorder="1" applyAlignment="1" applyProtection="1">
      <alignment horizontal="center"/>
      <protection locked="0"/>
    </xf>
    <xf numFmtId="3" fontId="2" fillId="27" borderId="35" xfId="0" applyNumberFormat="1" applyFont="1" applyFill="1" applyBorder="1" applyAlignment="1" applyProtection="1">
      <alignment horizontal="center"/>
      <protection locked="0"/>
    </xf>
    <xf numFmtId="3" fontId="2" fillId="29" borderId="9" xfId="0" applyNumberFormat="1" applyFont="1" applyFill="1" applyBorder="1" applyAlignment="1" applyProtection="1">
      <alignment horizontal="center"/>
      <protection hidden="1"/>
    </xf>
    <xf numFmtId="0" fontId="2" fillId="25" borderId="29" xfId="0" applyFont="1" applyFill="1" applyBorder="1" applyAlignment="1" applyProtection="1">
      <alignment horizontal="center"/>
      <protection hidden="1"/>
    </xf>
    <xf numFmtId="0" fontId="2" fillId="31" borderId="28" xfId="0" applyFont="1" applyFill="1" applyBorder="1" applyAlignment="1" applyProtection="1">
      <alignment horizontal="center"/>
      <protection hidden="1"/>
    </xf>
    <xf numFmtId="0" fontId="2" fillId="15" borderId="28" xfId="0" applyFont="1" applyFill="1" applyBorder="1" applyAlignment="1" applyProtection="1">
      <alignment horizontal="center"/>
      <protection hidden="1"/>
    </xf>
    <xf numFmtId="0" fontId="28" fillId="0" borderId="17" xfId="0" applyFont="1" applyBorder="1" applyAlignment="1" applyProtection="1">
      <alignment horizontal="center"/>
      <protection hidden="1"/>
    </xf>
    <xf numFmtId="0" fontId="0" fillId="23" borderId="0" xfId="0" applyFill="1" applyAlignment="1" applyProtection="1">
      <alignment horizontal="center"/>
      <protection hidden="1"/>
    </xf>
    <xf numFmtId="0" fontId="0" fillId="8" borderId="0" xfId="0" applyFill="1" applyAlignment="1" applyProtection="1">
      <alignment horizontal="center"/>
      <protection hidden="1"/>
    </xf>
    <xf numFmtId="0" fontId="0" fillId="15" borderId="0" xfId="0" applyFill="1" applyAlignment="1" applyProtection="1">
      <alignment horizontal="center"/>
      <protection hidden="1"/>
    </xf>
    <xf numFmtId="0" fontId="0" fillId="26" borderId="0" xfId="0" applyFill="1" applyAlignment="1" applyProtection="1">
      <alignment horizontal="center"/>
      <protection hidden="1"/>
    </xf>
    <xf numFmtId="0" fontId="0" fillId="30" borderId="0" xfId="0" applyFill="1" applyAlignment="1" applyProtection="1">
      <alignment horizontal="center"/>
      <protection hidden="1"/>
    </xf>
    <xf numFmtId="0" fontId="0" fillId="0" borderId="0" xfId="0" applyProtection="1">
      <protection hidden="1"/>
    </xf>
    <xf numFmtId="0" fontId="2" fillId="11" borderId="1" xfId="0" applyFont="1" applyFill="1" applyBorder="1" applyAlignment="1" applyProtection="1">
      <alignment horizontal="center"/>
      <protection hidden="1"/>
    </xf>
    <xf numFmtId="0" fontId="0" fillId="23" borderId="0" xfId="0" applyFill="1" applyProtection="1">
      <protection hidden="1"/>
    </xf>
    <xf numFmtId="0" fontId="0" fillId="8" borderId="0" xfId="0" applyFill="1" applyProtection="1">
      <protection hidden="1"/>
    </xf>
    <xf numFmtId="0" fontId="0" fillId="15" borderId="0" xfId="0" applyFill="1" applyProtection="1">
      <protection hidden="1"/>
    </xf>
    <xf numFmtId="0" fontId="0" fillId="26" borderId="0" xfId="0" applyFill="1" applyProtection="1">
      <protection hidden="1"/>
    </xf>
    <xf numFmtId="0" fontId="0" fillId="30" borderId="0" xfId="0" applyFill="1" applyProtection="1">
      <protection hidden="1"/>
    </xf>
    <xf numFmtId="0" fontId="2" fillId="35" borderId="47" xfId="0" applyFont="1" applyFill="1" applyBorder="1" applyAlignment="1" applyProtection="1">
      <alignment horizontal="center"/>
      <protection locked="0"/>
    </xf>
    <xf numFmtId="0" fontId="2" fillId="15" borderId="47" xfId="0" applyFont="1" applyFill="1" applyBorder="1" applyAlignment="1" applyProtection="1">
      <alignment horizontal="center"/>
      <protection locked="0"/>
    </xf>
    <xf numFmtId="0" fontId="2" fillId="32" borderId="47" xfId="0" applyFont="1" applyFill="1" applyBorder="1" applyAlignment="1" applyProtection="1">
      <alignment horizontal="center"/>
      <protection locked="0"/>
    </xf>
    <xf numFmtId="0" fontId="2" fillId="36" borderId="3" xfId="0" applyFont="1" applyFill="1" applyBorder="1" applyAlignment="1" applyProtection="1">
      <alignment horizontal="center"/>
      <protection locked="0"/>
    </xf>
    <xf numFmtId="0" fontId="2" fillId="35" borderId="48" xfId="0" applyFont="1" applyFill="1" applyBorder="1" applyAlignment="1" applyProtection="1">
      <alignment horizontal="center"/>
      <protection locked="0"/>
    </xf>
    <xf numFmtId="0" fontId="2" fillId="15" borderId="48" xfId="0" applyFont="1" applyFill="1" applyBorder="1" applyAlignment="1" applyProtection="1">
      <alignment horizontal="center"/>
      <protection locked="0"/>
    </xf>
    <xf numFmtId="0" fontId="2" fillId="32" borderId="48" xfId="0" applyFont="1" applyFill="1" applyBorder="1" applyAlignment="1" applyProtection="1">
      <alignment horizontal="center"/>
      <protection locked="0"/>
    </xf>
    <xf numFmtId="0" fontId="2" fillId="36" borderId="5" xfId="0" applyFont="1" applyFill="1" applyBorder="1" applyAlignment="1" applyProtection="1">
      <alignment horizontal="center"/>
      <protection locked="0"/>
    </xf>
    <xf numFmtId="0" fontId="2" fillId="11" borderId="5" xfId="0" applyFont="1" applyFill="1" applyBorder="1" applyAlignment="1" applyProtection="1">
      <alignment horizontal="center"/>
      <protection hidden="1"/>
    </xf>
    <xf numFmtId="0" fontId="24" fillId="11" borderId="0" xfId="0" applyFont="1" applyFill="1" applyBorder="1" applyProtection="1">
      <protection locked="0"/>
    </xf>
    <xf numFmtId="0" fontId="15" fillId="16" borderId="71" xfId="0" applyFont="1" applyFill="1" applyBorder="1" applyAlignment="1">
      <alignment horizontal="center"/>
    </xf>
    <xf numFmtId="0" fontId="15" fillId="16" borderId="74" xfId="0" applyFont="1" applyFill="1" applyBorder="1" applyAlignment="1">
      <alignment horizontal="center"/>
    </xf>
    <xf numFmtId="0" fontId="2" fillId="11" borderId="27" xfId="0" applyFont="1" applyFill="1" applyBorder="1" applyAlignment="1">
      <alignment horizontal="center"/>
    </xf>
    <xf numFmtId="0" fontId="2" fillId="20" borderId="28" xfId="0" applyFont="1" applyFill="1" applyBorder="1" applyAlignment="1">
      <alignment horizontal="center"/>
    </xf>
    <xf numFmtId="0" fontId="2" fillId="11" borderId="28" xfId="0" applyFont="1" applyFill="1" applyBorder="1" applyAlignment="1">
      <alignment horizontal="center"/>
    </xf>
    <xf numFmtId="0" fontId="9" fillId="16" borderId="71" xfId="0" applyFont="1" applyFill="1" applyBorder="1" applyAlignment="1">
      <alignment horizontal="center"/>
    </xf>
    <xf numFmtId="0" fontId="9" fillId="18" borderId="2" xfId="0" applyFont="1" applyFill="1" applyBorder="1" applyAlignment="1">
      <alignment horizontal="center"/>
    </xf>
    <xf numFmtId="3" fontId="9" fillId="19" borderId="48" xfId="0" applyNumberFormat="1" applyFont="1" applyFill="1" applyBorder="1" applyAlignment="1" applyProtection="1">
      <alignment horizontal="center"/>
      <protection locked="0"/>
    </xf>
    <xf numFmtId="0" fontId="2" fillId="11" borderId="0" xfId="0" applyFont="1" applyFill="1" applyBorder="1" applyAlignment="1" applyProtection="1">
      <alignment horizontal="center"/>
      <protection hidden="1"/>
    </xf>
    <xf numFmtId="0" fontId="2" fillId="28" borderId="48" xfId="0" applyFont="1" applyFill="1" applyBorder="1" applyAlignment="1" applyProtection="1">
      <alignment horizontal="center"/>
      <protection locked="0"/>
    </xf>
    <xf numFmtId="0" fontId="2" fillId="44" borderId="46" xfId="0" applyFont="1" applyFill="1" applyBorder="1" applyAlignment="1" applyProtection="1">
      <alignment horizontal="center"/>
      <protection hidden="1"/>
    </xf>
    <xf numFmtId="0" fontId="2" fillId="28" borderId="47" xfId="0" applyFont="1" applyFill="1" applyBorder="1" applyAlignment="1" applyProtection="1">
      <alignment horizontal="center"/>
      <protection locked="0"/>
    </xf>
    <xf numFmtId="0" fontId="2" fillId="45" borderId="46" xfId="0" applyFont="1" applyFill="1" applyBorder="1" applyAlignment="1" applyProtection="1">
      <alignment horizontal="center"/>
      <protection hidden="1"/>
    </xf>
    <xf numFmtId="0" fontId="2" fillId="46" borderId="46" xfId="0" applyFont="1" applyFill="1" applyBorder="1" applyAlignment="1" applyProtection="1">
      <alignment horizontal="center"/>
      <protection hidden="1"/>
    </xf>
    <xf numFmtId="0" fontId="2" fillId="47" borderId="46" xfId="0" applyFont="1" applyFill="1" applyBorder="1" applyAlignment="1" applyProtection="1">
      <alignment horizontal="center"/>
      <protection hidden="1"/>
    </xf>
    <xf numFmtId="0" fontId="2" fillId="48" borderId="46" xfId="0" applyFont="1" applyFill="1" applyBorder="1" applyAlignment="1" applyProtection="1">
      <alignment horizontal="center"/>
      <protection hidden="1"/>
    </xf>
    <xf numFmtId="0" fontId="2" fillId="49" borderId="9" xfId="0" applyFont="1" applyFill="1" applyBorder="1" applyAlignment="1" applyProtection="1">
      <alignment horizontal="center"/>
      <protection hidden="1"/>
    </xf>
    <xf numFmtId="0" fontId="2" fillId="55" borderId="48" xfId="0" applyFont="1" applyFill="1" applyBorder="1" applyAlignment="1" applyProtection="1">
      <alignment horizontal="center"/>
      <protection locked="0"/>
    </xf>
    <xf numFmtId="0" fontId="2" fillId="56" borderId="48" xfId="0" applyFont="1" applyFill="1" applyBorder="1" applyAlignment="1" applyProtection="1">
      <alignment horizontal="center"/>
      <protection locked="0"/>
    </xf>
    <xf numFmtId="0" fontId="2" fillId="57" borderId="48" xfId="0" applyFont="1" applyFill="1" applyBorder="1" applyAlignment="1" applyProtection="1">
      <alignment horizontal="center"/>
      <protection locked="0"/>
    </xf>
    <xf numFmtId="0" fontId="2" fillId="49" borderId="5" xfId="0" applyFont="1" applyFill="1" applyBorder="1" applyAlignment="1" applyProtection="1">
      <alignment horizontal="center"/>
      <protection locked="0"/>
    </xf>
    <xf numFmtId="0" fontId="2" fillId="58" borderId="48" xfId="0" applyFont="1" applyFill="1" applyBorder="1" applyAlignment="1" applyProtection="1">
      <alignment horizontal="center"/>
      <protection locked="0"/>
    </xf>
    <xf numFmtId="0" fontId="2" fillId="28" borderId="64" xfId="0" applyFont="1" applyFill="1" applyBorder="1" applyAlignment="1" applyProtection="1">
      <alignment horizontal="center"/>
      <protection locked="0"/>
    </xf>
    <xf numFmtId="0" fontId="2" fillId="35" borderId="64" xfId="0" applyFont="1" applyFill="1" applyBorder="1" applyAlignment="1" applyProtection="1">
      <alignment horizontal="center"/>
      <protection locked="0"/>
    </xf>
    <xf numFmtId="0" fontId="2" fillId="15" borderId="64" xfId="0" applyFont="1" applyFill="1" applyBorder="1" applyAlignment="1" applyProtection="1">
      <alignment horizontal="center"/>
      <protection locked="0"/>
    </xf>
    <xf numFmtId="0" fontId="2" fillId="32" borderId="64" xfId="0" applyFont="1" applyFill="1" applyBorder="1" applyAlignment="1" applyProtection="1">
      <alignment horizontal="center"/>
      <protection locked="0"/>
    </xf>
    <xf numFmtId="0" fontId="2" fillId="36" borderId="35" xfId="0" applyFont="1" applyFill="1" applyBorder="1" applyAlignment="1" applyProtection="1">
      <alignment horizontal="center"/>
      <protection locked="0"/>
    </xf>
    <xf numFmtId="2" fontId="0" fillId="11" borderId="0" xfId="0" applyNumberFormat="1" applyFill="1" applyProtection="1">
      <protection hidden="1"/>
    </xf>
    <xf numFmtId="0" fontId="2" fillId="10" borderId="1" xfId="0" applyFont="1" applyFill="1" applyBorder="1" applyAlignment="1" applyProtection="1">
      <alignment horizontal="center"/>
      <protection locked="0"/>
    </xf>
    <xf numFmtId="0" fontId="2" fillId="39" borderId="41" xfId="0" applyFont="1" applyFill="1" applyBorder="1" applyAlignment="1" applyProtection="1">
      <alignment horizontal="center"/>
      <protection hidden="1"/>
    </xf>
    <xf numFmtId="0" fontId="2" fillId="35" borderId="60" xfId="0" applyFont="1" applyFill="1" applyBorder="1" applyAlignment="1" applyProtection="1">
      <alignment horizontal="center"/>
      <protection hidden="1"/>
    </xf>
    <xf numFmtId="0" fontId="2" fillId="15" borderId="60" xfId="0" applyFont="1" applyFill="1" applyBorder="1" applyAlignment="1" applyProtection="1">
      <alignment horizontal="center"/>
      <protection hidden="1"/>
    </xf>
    <xf numFmtId="0" fontId="2" fillId="29" borderId="60" xfId="0" applyFont="1" applyFill="1" applyBorder="1" applyAlignment="1" applyProtection="1">
      <alignment horizontal="center"/>
      <protection hidden="1"/>
    </xf>
    <xf numFmtId="0" fontId="2" fillId="25" borderId="77" xfId="0" applyFont="1" applyFill="1" applyBorder="1" applyAlignment="1" applyProtection="1">
      <alignment horizontal="center"/>
      <protection hidden="1"/>
    </xf>
    <xf numFmtId="0" fontId="2" fillId="34" borderId="69" xfId="0" applyFont="1" applyFill="1" applyBorder="1" applyAlignment="1" applyProtection="1">
      <alignment horizontal="center"/>
      <protection hidden="1"/>
    </xf>
    <xf numFmtId="0" fontId="2" fillId="32" borderId="30" xfId="0" applyFont="1" applyFill="1" applyBorder="1" applyAlignment="1" applyProtection="1">
      <alignment horizontal="center"/>
      <protection hidden="1"/>
    </xf>
    <xf numFmtId="3" fontId="9" fillId="62" borderId="4" xfId="0" applyNumberFormat="1" applyFont="1" applyFill="1" applyBorder="1" applyAlignment="1" applyProtection="1">
      <alignment horizontal="center"/>
      <protection hidden="1"/>
    </xf>
    <xf numFmtId="3" fontId="14" fillId="62" borderId="33" xfId="0" applyNumberFormat="1" applyFont="1" applyFill="1" applyBorder="1" applyAlignment="1" applyProtection="1">
      <alignment horizontal="center"/>
      <protection hidden="1"/>
    </xf>
    <xf numFmtId="3" fontId="14" fillId="62" borderId="32" xfId="0" applyNumberFormat="1" applyFont="1" applyFill="1" applyBorder="1" applyAlignment="1" applyProtection="1">
      <alignment horizontal="center"/>
      <protection hidden="1"/>
    </xf>
    <xf numFmtId="3" fontId="9" fillId="63" borderId="4" xfId="0" applyNumberFormat="1" applyFont="1" applyFill="1" applyBorder="1" applyAlignment="1" applyProtection="1">
      <alignment horizontal="center"/>
      <protection hidden="1"/>
    </xf>
    <xf numFmtId="3" fontId="14" fillId="63" borderId="10" xfId="0" applyNumberFormat="1" applyFont="1" applyFill="1" applyBorder="1" applyAlignment="1" applyProtection="1">
      <alignment horizontal="center"/>
      <protection hidden="1"/>
    </xf>
    <xf numFmtId="3" fontId="14" fillId="63" borderId="33" xfId="0" applyNumberFormat="1" applyFont="1" applyFill="1" applyBorder="1" applyAlignment="1" applyProtection="1">
      <alignment horizontal="center"/>
      <protection hidden="1"/>
    </xf>
    <xf numFmtId="3" fontId="9" fillId="64" borderId="4" xfId="0" applyNumberFormat="1" applyFont="1" applyFill="1" applyBorder="1" applyAlignment="1" applyProtection="1">
      <alignment horizontal="center"/>
      <protection hidden="1"/>
    </xf>
    <xf numFmtId="3" fontId="9" fillId="65" borderId="4" xfId="0" applyNumberFormat="1" applyFont="1" applyFill="1" applyBorder="1" applyAlignment="1" applyProtection="1">
      <alignment horizontal="center"/>
      <protection hidden="1"/>
    </xf>
    <xf numFmtId="0" fontId="0" fillId="11" borderId="79" xfId="0" applyFill="1" applyBorder="1" applyProtection="1">
      <protection hidden="1"/>
    </xf>
    <xf numFmtId="0" fontId="0" fillId="11" borderId="38" xfId="0" applyFill="1" applyBorder="1" applyProtection="1">
      <protection hidden="1"/>
    </xf>
    <xf numFmtId="3" fontId="2" fillId="66" borderId="9" xfId="0" applyNumberFormat="1" applyFont="1" applyFill="1" applyBorder="1" applyAlignment="1" applyProtection="1">
      <alignment horizontal="center"/>
      <protection hidden="1"/>
    </xf>
    <xf numFmtId="0" fontId="0" fillId="11" borderId="21" xfId="0" applyFill="1" applyBorder="1"/>
    <xf numFmtId="0" fontId="15" fillId="68" borderId="27" xfId="0" applyFont="1" applyFill="1" applyBorder="1" applyAlignment="1">
      <alignment horizontal="center"/>
    </xf>
    <xf numFmtId="0" fontId="0" fillId="68" borderId="28" xfId="0" applyFill="1" applyBorder="1" applyAlignment="1">
      <alignment horizontal="center"/>
    </xf>
    <xf numFmtId="0" fontId="0" fillId="68" borderId="25" xfId="0" applyFill="1" applyBorder="1" applyAlignment="1">
      <alignment horizontal="center"/>
    </xf>
    <xf numFmtId="0" fontId="2" fillId="71" borderId="8" xfId="0" applyFont="1" applyFill="1" applyBorder="1" applyAlignment="1">
      <alignment horizontal="left"/>
    </xf>
    <xf numFmtId="0" fontId="15" fillId="69" borderId="27" xfId="0" applyFont="1" applyFill="1" applyBorder="1" applyAlignment="1">
      <alignment horizontal="center"/>
    </xf>
    <xf numFmtId="0" fontId="0" fillId="69" borderId="25" xfId="0" applyFill="1" applyBorder="1" applyAlignment="1">
      <alignment horizontal="center"/>
    </xf>
    <xf numFmtId="0" fontId="15" fillId="70" borderId="29" xfId="0" applyFont="1" applyFill="1" applyBorder="1" applyAlignment="1">
      <alignment horizontal="center"/>
    </xf>
    <xf numFmtId="0" fontId="0" fillId="70" borderId="30" xfId="0" applyFill="1" applyBorder="1" applyAlignment="1">
      <alignment horizontal="center"/>
    </xf>
    <xf numFmtId="0" fontId="0" fillId="71" borderId="1" xfId="0" applyFill="1" applyBorder="1" applyAlignment="1">
      <alignment horizontal="center"/>
    </xf>
    <xf numFmtId="0" fontId="2" fillId="10" borderId="75" xfId="0" applyFont="1" applyFill="1" applyBorder="1" applyAlignment="1" applyProtection="1">
      <alignment horizontal="center"/>
      <protection locked="0"/>
    </xf>
    <xf numFmtId="0" fontId="2" fillId="10" borderId="89" xfId="0" applyFont="1" applyFill="1" applyBorder="1" applyAlignment="1" applyProtection="1">
      <alignment horizontal="center"/>
      <protection locked="0"/>
    </xf>
    <xf numFmtId="0" fontId="2" fillId="11" borderId="0" xfId="0" applyFont="1" applyFill="1"/>
    <xf numFmtId="0" fontId="2" fillId="11" borderId="0" xfId="0" applyFont="1" applyFill="1" applyBorder="1"/>
    <xf numFmtId="0" fontId="33" fillId="11" borderId="0" xfId="0" applyFont="1" applyFill="1" applyProtection="1">
      <protection locked="0"/>
    </xf>
    <xf numFmtId="0" fontId="2" fillId="10" borderId="45" xfId="0" applyFont="1" applyFill="1" applyBorder="1" applyAlignment="1" applyProtection="1">
      <alignment horizontal="center"/>
      <protection locked="0"/>
    </xf>
    <xf numFmtId="0" fontId="2" fillId="20" borderId="6" xfId="0" applyFont="1" applyFill="1" applyBorder="1" applyAlignment="1" applyProtection="1">
      <alignment horizontal="center"/>
      <protection hidden="1"/>
    </xf>
    <xf numFmtId="0" fontId="2" fillId="11" borderId="60" xfId="0" applyFont="1" applyFill="1" applyBorder="1" applyAlignment="1" applyProtection="1">
      <alignment horizontal="center"/>
      <protection hidden="1"/>
    </xf>
    <xf numFmtId="0" fontId="2" fillId="20" borderId="60" xfId="0" applyFont="1" applyFill="1" applyBorder="1" applyAlignment="1" applyProtection="1">
      <alignment horizontal="center"/>
      <protection hidden="1"/>
    </xf>
    <xf numFmtId="0" fontId="15" fillId="0" borderId="0" xfId="1" applyFont="1" applyAlignment="1" applyProtection="1">
      <alignment horizontal="center"/>
      <protection hidden="1"/>
    </xf>
    <xf numFmtId="0" fontId="15" fillId="0" borderId="0" xfId="1" applyAlignment="1" applyProtection="1">
      <alignment horizontal="center"/>
      <protection hidden="1"/>
    </xf>
    <xf numFmtId="0" fontId="31" fillId="33" borderId="72" xfId="0" applyFont="1" applyFill="1" applyBorder="1" applyAlignment="1" applyProtection="1">
      <alignment horizontal="center"/>
      <protection locked="0"/>
    </xf>
    <xf numFmtId="0" fontId="2" fillId="6" borderId="47" xfId="0" applyFont="1" applyFill="1" applyBorder="1" applyAlignment="1" applyProtection="1">
      <alignment horizontal="center"/>
      <protection locked="0"/>
    </xf>
    <xf numFmtId="0" fontId="2" fillId="54" borderId="48" xfId="0" applyFont="1" applyFill="1" applyBorder="1" applyAlignment="1" applyProtection="1">
      <alignment horizontal="center"/>
      <protection locked="0"/>
    </xf>
    <xf numFmtId="0" fontId="2" fillId="6" borderId="48" xfId="0" applyFont="1" applyFill="1" applyBorder="1" applyAlignment="1" applyProtection="1">
      <alignment horizontal="center"/>
      <protection locked="0"/>
    </xf>
    <xf numFmtId="0" fontId="2" fillId="6" borderId="64" xfId="0" applyFont="1" applyFill="1" applyBorder="1" applyAlignment="1" applyProtection="1">
      <alignment horizontal="center"/>
      <protection locked="0"/>
    </xf>
    <xf numFmtId="0" fontId="3" fillId="2" borderId="1" xfId="0" applyFont="1" applyFill="1" applyBorder="1" applyAlignment="1" applyProtection="1">
      <alignment horizontal="center"/>
      <protection hidden="1"/>
    </xf>
    <xf numFmtId="0" fontId="4" fillId="3" borderId="1" xfId="0" applyFont="1" applyFill="1" applyBorder="1" applyAlignment="1" applyProtection="1">
      <alignment horizontal="center"/>
      <protection hidden="1"/>
    </xf>
    <xf numFmtId="0" fontId="5" fillId="12" borderId="16" xfId="0" applyFont="1" applyFill="1" applyBorder="1" applyAlignment="1" applyProtection="1">
      <alignment horizontal="center"/>
      <protection hidden="1"/>
    </xf>
    <xf numFmtId="0" fontId="2" fillId="11" borderId="27" xfId="0" applyFont="1" applyFill="1" applyBorder="1" applyAlignment="1" applyProtection="1">
      <alignment horizontal="center"/>
      <protection hidden="1"/>
    </xf>
    <xf numFmtId="0" fontId="6" fillId="2" borderId="29" xfId="0" applyFont="1" applyFill="1" applyBorder="1" applyAlignment="1" applyProtection="1">
      <alignment horizontal="center"/>
      <protection hidden="1"/>
    </xf>
    <xf numFmtId="0" fontId="7" fillId="3" borderId="29" xfId="0" applyFont="1" applyFill="1" applyBorder="1" applyAlignment="1" applyProtection="1">
      <alignment horizontal="center"/>
      <protection hidden="1"/>
    </xf>
    <xf numFmtId="0" fontId="8" fillId="12" borderId="22" xfId="0" applyFont="1" applyFill="1" applyBorder="1" applyAlignment="1" applyProtection="1">
      <alignment horizontal="center"/>
      <protection hidden="1"/>
    </xf>
    <xf numFmtId="0" fontId="2" fillId="11" borderId="28" xfId="0" applyFont="1" applyFill="1" applyBorder="1" applyAlignment="1" applyProtection="1">
      <alignment horizontal="center"/>
      <protection hidden="1"/>
    </xf>
    <xf numFmtId="0" fontId="6" fillId="2" borderId="28" xfId="0" applyFont="1" applyFill="1" applyBorder="1" applyAlignment="1" applyProtection="1">
      <alignment horizontal="center"/>
      <protection hidden="1"/>
    </xf>
    <xf numFmtId="0" fontId="7" fillId="3" borderId="28" xfId="0" applyFont="1" applyFill="1" applyBorder="1" applyAlignment="1" applyProtection="1">
      <alignment horizontal="center"/>
      <protection hidden="1"/>
    </xf>
    <xf numFmtId="0" fontId="8" fillId="12" borderId="18" xfId="0" applyFont="1" applyFill="1" applyBorder="1" applyAlignment="1" applyProtection="1">
      <alignment horizontal="center"/>
      <protection hidden="1"/>
    </xf>
    <xf numFmtId="0" fontId="6" fillId="2" borderId="30" xfId="0" applyFont="1" applyFill="1" applyBorder="1" applyAlignment="1" applyProtection="1">
      <alignment horizontal="center"/>
      <protection hidden="1"/>
    </xf>
    <xf numFmtId="0" fontId="7" fillId="3" borderId="30" xfId="0" applyFont="1" applyFill="1" applyBorder="1" applyAlignment="1" applyProtection="1">
      <alignment horizontal="center"/>
      <protection hidden="1"/>
    </xf>
    <xf numFmtId="0" fontId="8" fillId="12" borderId="23" xfId="0" applyFont="1" applyFill="1" applyBorder="1" applyAlignment="1" applyProtection="1">
      <alignment horizontal="center"/>
      <protection hidden="1"/>
    </xf>
    <xf numFmtId="0" fontId="6" fillId="2" borderId="26" xfId="0" applyFont="1" applyFill="1" applyBorder="1" applyAlignment="1" applyProtection="1">
      <alignment horizontal="center"/>
      <protection hidden="1"/>
    </xf>
    <xf numFmtId="0" fontId="7" fillId="3" borderId="26" xfId="0" applyFont="1" applyFill="1" applyBorder="1" applyAlignment="1" applyProtection="1">
      <alignment horizontal="center"/>
      <protection hidden="1"/>
    </xf>
    <xf numFmtId="0" fontId="15" fillId="11" borderId="38" xfId="0" applyFont="1" applyFill="1" applyBorder="1" applyAlignment="1" applyProtection="1">
      <alignment horizontal="center"/>
      <protection hidden="1"/>
    </xf>
    <xf numFmtId="0" fontId="2" fillId="11" borderId="12" xfId="0" applyFont="1" applyFill="1" applyBorder="1" applyAlignment="1" applyProtection="1">
      <alignment horizontal="center"/>
      <protection hidden="1"/>
    </xf>
    <xf numFmtId="0" fontId="2" fillId="23" borderId="60" xfId="0" applyFont="1" applyFill="1" applyBorder="1" applyAlignment="1" applyProtection="1">
      <alignment horizontal="center"/>
      <protection hidden="1"/>
    </xf>
    <xf numFmtId="3" fontId="2" fillId="23" borderId="5" xfId="0" applyNumberFormat="1" applyFont="1" applyFill="1" applyBorder="1" applyAlignment="1" applyProtection="1">
      <alignment horizontal="center"/>
      <protection hidden="1"/>
    </xf>
    <xf numFmtId="0" fontId="2" fillId="23" borderId="6" xfId="0" applyFont="1" applyFill="1" applyBorder="1" applyAlignment="1" applyProtection="1">
      <alignment horizontal="center"/>
      <protection hidden="1"/>
    </xf>
    <xf numFmtId="0" fontId="2" fillId="25" borderId="60" xfId="0" applyFont="1" applyFill="1" applyBorder="1" applyAlignment="1" applyProtection="1">
      <alignment horizontal="center"/>
      <protection hidden="1"/>
    </xf>
    <xf numFmtId="3" fontId="2" fillId="25" borderId="5" xfId="0" applyNumberFormat="1" applyFont="1" applyFill="1" applyBorder="1" applyAlignment="1" applyProtection="1">
      <alignment horizontal="center"/>
      <protection hidden="1"/>
    </xf>
    <xf numFmtId="0" fontId="2" fillId="25" borderId="6" xfId="0" applyFont="1" applyFill="1" applyBorder="1" applyAlignment="1" applyProtection="1">
      <alignment horizontal="center"/>
      <protection hidden="1"/>
    </xf>
    <xf numFmtId="3" fontId="2" fillId="20" borderId="5" xfId="0" applyNumberFormat="1" applyFont="1" applyFill="1" applyBorder="1" applyAlignment="1" applyProtection="1">
      <alignment horizontal="center"/>
      <protection hidden="1"/>
    </xf>
    <xf numFmtId="0" fontId="2" fillId="26" borderId="60" xfId="0" applyFont="1" applyFill="1" applyBorder="1" applyAlignment="1" applyProtection="1">
      <alignment horizontal="center"/>
      <protection hidden="1"/>
    </xf>
    <xf numFmtId="3" fontId="2" fillId="26" borderId="5" xfId="0" applyNumberFormat="1" applyFont="1" applyFill="1" applyBorder="1" applyAlignment="1" applyProtection="1">
      <alignment horizontal="center"/>
      <protection hidden="1"/>
    </xf>
    <xf numFmtId="0" fontId="2" fillId="26" borderId="6" xfId="0" applyFont="1" applyFill="1" applyBorder="1" applyAlignment="1" applyProtection="1">
      <alignment horizontal="center"/>
      <protection hidden="1"/>
    </xf>
    <xf numFmtId="0" fontId="32" fillId="24" borderId="12" xfId="0" applyFont="1" applyFill="1" applyBorder="1" applyAlignment="1" applyProtection="1">
      <alignment horizontal="center"/>
      <protection hidden="1"/>
    </xf>
    <xf numFmtId="3" fontId="32" fillId="24" borderId="7" xfId="0" applyNumberFormat="1" applyFont="1" applyFill="1" applyBorder="1" applyAlignment="1" applyProtection="1">
      <alignment horizontal="center"/>
      <protection hidden="1"/>
    </xf>
    <xf numFmtId="0" fontId="32" fillId="24" borderId="40" xfId="0" applyFont="1" applyFill="1" applyBorder="1" applyAlignment="1" applyProtection="1">
      <alignment horizontal="center"/>
      <protection hidden="1"/>
    </xf>
    <xf numFmtId="0" fontId="2" fillId="11" borderId="14" xfId="0" applyFont="1" applyFill="1" applyBorder="1" applyAlignment="1" applyProtection="1">
      <alignment horizontal="center"/>
      <protection hidden="1"/>
    </xf>
    <xf numFmtId="0" fontId="0" fillId="11" borderId="0" xfId="0" applyFill="1" applyAlignment="1" applyProtection="1">
      <alignment horizontal="center"/>
      <protection hidden="1"/>
    </xf>
    <xf numFmtId="0" fontId="0" fillId="11" borderId="0" xfId="0" applyFill="1" applyAlignment="1" applyProtection="1">
      <protection hidden="1"/>
    </xf>
    <xf numFmtId="20" fontId="2" fillId="55" borderId="46" xfId="0" applyNumberFormat="1" applyFont="1" applyFill="1" applyBorder="1" applyAlignment="1" applyProtection="1">
      <alignment horizontal="center"/>
      <protection hidden="1"/>
    </xf>
    <xf numFmtId="20" fontId="2" fillId="58" borderId="46" xfId="0" applyNumberFormat="1" applyFont="1" applyFill="1" applyBorder="1" applyAlignment="1" applyProtection="1">
      <alignment horizontal="center"/>
      <protection hidden="1"/>
    </xf>
    <xf numFmtId="20" fontId="2" fillId="56" borderId="46" xfId="0" applyNumberFormat="1" applyFont="1" applyFill="1" applyBorder="1" applyAlignment="1" applyProtection="1">
      <alignment horizontal="center"/>
      <protection hidden="1"/>
    </xf>
    <xf numFmtId="20" fontId="2" fillId="57" borderId="46" xfId="0" applyNumberFormat="1" applyFont="1" applyFill="1" applyBorder="1" applyAlignment="1" applyProtection="1">
      <alignment horizontal="center"/>
      <protection hidden="1"/>
    </xf>
    <xf numFmtId="20" fontId="2" fillId="49" borderId="9" xfId="0" applyNumberFormat="1" applyFont="1" applyFill="1" applyBorder="1" applyAlignment="1" applyProtection="1">
      <alignment horizontal="center"/>
      <protection hidden="1"/>
    </xf>
    <xf numFmtId="0" fontId="15" fillId="11" borderId="0" xfId="0" applyFont="1" applyFill="1" applyAlignment="1" applyProtection="1">
      <alignment horizontal="center"/>
      <protection hidden="1"/>
    </xf>
    <xf numFmtId="0" fontId="0" fillId="11" borderId="0" xfId="0" applyFill="1" applyAlignment="1" applyProtection="1">
      <alignment horizontal="center"/>
      <protection hidden="1"/>
    </xf>
    <xf numFmtId="0" fontId="2" fillId="20" borderId="43" xfId="0" applyFont="1" applyFill="1" applyBorder="1" applyAlignment="1" applyProtection="1">
      <alignment horizontal="center"/>
      <protection hidden="1"/>
    </xf>
    <xf numFmtId="0" fontId="2" fillId="20" borderId="6" xfId="0" applyFont="1" applyFill="1" applyBorder="1" applyAlignment="1" applyProtection="1">
      <alignment horizontal="center"/>
      <protection hidden="1"/>
    </xf>
    <xf numFmtId="0" fontId="2" fillId="11" borderId="43" xfId="0" applyFont="1" applyFill="1" applyBorder="1" applyAlignment="1" applyProtection="1">
      <alignment horizontal="center"/>
      <protection hidden="1"/>
    </xf>
    <xf numFmtId="0" fontId="2" fillId="11" borderId="6" xfId="0" applyFont="1" applyFill="1" applyBorder="1" applyAlignment="1" applyProtection="1">
      <alignment horizontal="center"/>
      <protection hidden="1"/>
    </xf>
    <xf numFmtId="0" fontId="2" fillId="11" borderId="65" xfId="0" applyFont="1" applyFill="1" applyBorder="1" applyAlignment="1" applyProtection="1">
      <alignment horizontal="center"/>
      <protection hidden="1"/>
    </xf>
    <xf numFmtId="0" fontId="2" fillId="11" borderId="66" xfId="0" applyFont="1" applyFill="1" applyBorder="1" applyAlignment="1" applyProtection="1">
      <alignment horizontal="center"/>
      <protection hidden="1"/>
    </xf>
    <xf numFmtId="0" fontId="2" fillId="20" borderId="65" xfId="0" applyFont="1" applyFill="1" applyBorder="1" applyAlignment="1" applyProtection="1">
      <alignment horizontal="center"/>
      <protection hidden="1"/>
    </xf>
    <xf numFmtId="0" fontId="2" fillId="20" borderId="66" xfId="0" applyFont="1" applyFill="1" applyBorder="1" applyAlignment="1" applyProtection="1">
      <alignment horizontal="center"/>
      <protection hidden="1"/>
    </xf>
    <xf numFmtId="3" fontId="2" fillId="28" borderId="47" xfId="0" applyNumberFormat="1" applyFont="1" applyFill="1" applyBorder="1" applyAlignment="1" applyProtection="1">
      <alignment horizontal="center"/>
      <protection locked="0"/>
    </xf>
    <xf numFmtId="3" fontId="2" fillId="35" borderId="47" xfId="0" applyNumberFormat="1" applyFont="1" applyFill="1" applyBorder="1" applyAlignment="1" applyProtection="1">
      <alignment horizontal="center"/>
      <protection locked="0"/>
    </xf>
    <xf numFmtId="3" fontId="2" fillId="15" borderId="47" xfId="0" applyNumberFormat="1" applyFont="1" applyFill="1" applyBorder="1" applyAlignment="1" applyProtection="1">
      <alignment horizontal="center"/>
      <protection locked="0"/>
    </xf>
    <xf numFmtId="3" fontId="2" fillId="32" borderId="47" xfId="0" applyNumberFormat="1" applyFont="1" applyFill="1" applyBorder="1" applyAlignment="1" applyProtection="1">
      <alignment horizontal="center"/>
      <protection locked="0"/>
    </xf>
    <xf numFmtId="3" fontId="2" fillId="36" borderId="3" xfId="0" applyNumberFormat="1" applyFont="1" applyFill="1" applyBorder="1" applyAlignment="1" applyProtection="1">
      <alignment horizontal="center"/>
      <protection locked="0"/>
    </xf>
    <xf numFmtId="3" fontId="2" fillId="28" borderId="64" xfId="0" applyNumberFormat="1" applyFont="1" applyFill="1" applyBorder="1" applyAlignment="1" applyProtection="1">
      <alignment horizontal="center"/>
      <protection locked="0"/>
    </xf>
    <xf numFmtId="3" fontId="2" fillId="35" borderId="64" xfId="0" applyNumberFormat="1" applyFont="1" applyFill="1" applyBorder="1" applyAlignment="1" applyProtection="1">
      <alignment horizontal="center"/>
      <protection locked="0"/>
    </xf>
    <xf numFmtId="3" fontId="2" fillId="15" borderId="64" xfId="0" applyNumberFormat="1" applyFont="1" applyFill="1" applyBorder="1" applyAlignment="1" applyProtection="1">
      <alignment horizontal="center"/>
      <protection locked="0"/>
    </xf>
    <xf numFmtId="3" fontId="2" fillId="32" borderId="64" xfId="0" applyNumberFormat="1" applyFont="1" applyFill="1" applyBorder="1" applyAlignment="1" applyProtection="1">
      <alignment horizontal="center"/>
      <protection locked="0"/>
    </xf>
    <xf numFmtId="3" fontId="2" fillId="36" borderId="35" xfId="0" applyNumberFormat="1" applyFont="1" applyFill="1" applyBorder="1" applyAlignment="1" applyProtection="1">
      <alignment horizontal="center"/>
      <protection locked="0"/>
    </xf>
    <xf numFmtId="3" fontId="0" fillId="11" borderId="0" xfId="0" applyNumberFormat="1" applyFill="1" applyProtection="1">
      <protection hidden="1"/>
    </xf>
    <xf numFmtId="3" fontId="0" fillId="11" borderId="0" xfId="0" applyNumberFormat="1" applyFill="1" applyAlignment="1" applyProtection="1">
      <alignment horizontal="right"/>
      <protection hidden="1"/>
    </xf>
    <xf numFmtId="3" fontId="2" fillId="11" borderId="0" xfId="0" applyNumberFormat="1" applyFont="1" applyFill="1" applyAlignment="1" applyProtection="1">
      <alignment horizontal="right"/>
      <protection hidden="1"/>
    </xf>
    <xf numFmtId="3" fontId="2" fillId="4" borderId="5" xfId="0" applyNumberFormat="1" applyFont="1" applyFill="1" applyBorder="1" applyAlignment="1" applyProtection="1">
      <alignment horizontal="center"/>
      <protection hidden="1"/>
    </xf>
    <xf numFmtId="3" fontId="2" fillId="6" borderId="7" xfId="0" applyNumberFormat="1" applyFont="1" applyFill="1" applyBorder="1" applyAlignment="1" applyProtection="1">
      <alignment horizontal="center"/>
      <protection hidden="1"/>
    </xf>
    <xf numFmtId="0" fontId="0" fillId="11" borderId="0" xfId="0" applyFill="1" applyProtection="1">
      <protection hidden="1"/>
    </xf>
    <xf numFmtId="0" fontId="15" fillId="0" borderId="0" xfId="1" applyAlignment="1" applyProtection="1">
      <alignment horizontal="center"/>
      <protection hidden="1"/>
    </xf>
    <xf numFmtId="0" fontId="34" fillId="11" borderId="0" xfId="0" applyFont="1" applyFill="1" applyBorder="1" applyAlignment="1">
      <alignment horizontal="center"/>
    </xf>
    <xf numFmtId="0" fontId="0" fillId="11" borderId="38" xfId="0" applyFill="1" applyBorder="1"/>
    <xf numFmtId="0" fontId="2" fillId="0" borderId="0" xfId="1" applyFont="1" applyBorder="1" applyAlignment="1" applyProtection="1">
      <alignment horizontal="center"/>
      <protection hidden="1"/>
    </xf>
    <xf numFmtId="3" fontId="14" fillId="63" borderId="34" xfId="0" applyNumberFormat="1" applyFont="1" applyFill="1" applyBorder="1" applyAlignment="1" applyProtection="1">
      <alignment horizontal="center"/>
      <protection hidden="1"/>
    </xf>
    <xf numFmtId="0" fontId="2" fillId="20" borderId="92" xfId="0" applyFont="1" applyFill="1" applyBorder="1" applyAlignment="1">
      <alignment horizontal="center"/>
    </xf>
    <xf numFmtId="3" fontId="9" fillId="62" borderId="93" xfId="0" applyNumberFormat="1" applyFont="1" applyFill="1" applyBorder="1" applyAlignment="1" applyProtection="1">
      <alignment horizontal="center"/>
      <protection hidden="1"/>
    </xf>
    <xf numFmtId="3" fontId="9" fillId="16" borderId="94" xfId="0" applyNumberFormat="1" applyFont="1" applyFill="1" applyBorder="1" applyAlignment="1" applyProtection="1">
      <alignment horizontal="center"/>
      <protection locked="0"/>
    </xf>
    <xf numFmtId="3" fontId="9" fillId="64" borderId="96" xfId="0" applyNumberFormat="1" applyFont="1" applyFill="1" applyBorder="1" applyAlignment="1" applyProtection="1">
      <alignment horizontal="center"/>
      <protection hidden="1"/>
    </xf>
    <xf numFmtId="3" fontId="9" fillId="18" borderId="97" xfId="0" applyNumberFormat="1" applyFont="1" applyFill="1" applyBorder="1" applyAlignment="1" applyProtection="1">
      <alignment horizontal="center"/>
      <protection locked="0"/>
    </xf>
    <xf numFmtId="0" fontId="2" fillId="39" borderId="42" xfId="0" applyFont="1" applyFill="1" applyBorder="1" applyAlignment="1">
      <alignment horizontal="center"/>
    </xf>
    <xf numFmtId="0" fontId="2" fillId="39" borderId="37" xfId="0" applyFont="1" applyFill="1" applyBorder="1" applyAlignment="1">
      <alignment horizontal="center"/>
    </xf>
    <xf numFmtId="0" fontId="2" fillId="11" borderId="37" xfId="0" applyFont="1" applyFill="1" applyBorder="1" applyAlignment="1">
      <alignment horizontal="center"/>
    </xf>
    <xf numFmtId="0" fontId="33" fillId="11" borderId="0" xfId="0" applyFont="1" applyFill="1" applyBorder="1" applyAlignment="1" applyProtection="1">
      <alignment horizontal="center"/>
      <protection locked="0"/>
    </xf>
    <xf numFmtId="0" fontId="2" fillId="11" borderId="42" xfId="0" applyFont="1" applyFill="1" applyBorder="1" applyAlignment="1">
      <alignment horizontal="center"/>
    </xf>
    <xf numFmtId="0" fontId="6" fillId="2" borderId="45" xfId="0" applyFont="1" applyFill="1" applyBorder="1" applyAlignment="1">
      <alignment horizontal="center"/>
    </xf>
    <xf numFmtId="0" fontId="7" fillId="3" borderId="73" xfId="0" applyFont="1" applyFill="1" applyBorder="1" applyAlignment="1">
      <alignment horizontal="center"/>
    </xf>
    <xf numFmtId="0" fontId="8" fillId="12" borderId="73" xfId="0" applyFont="1" applyFill="1" applyBorder="1" applyAlignment="1">
      <alignment horizontal="center"/>
    </xf>
    <xf numFmtId="0" fontId="2" fillId="11" borderId="98" xfId="0" applyFont="1" applyFill="1" applyBorder="1" applyAlignment="1">
      <alignment horizontal="center"/>
    </xf>
    <xf numFmtId="0" fontId="6" fillId="2" borderId="92" xfId="0" applyFont="1" applyFill="1" applyBorder="1" applyAlignment="1">
      <alignment horizontal="center"/>
    </xf>
    <xf numFmtId="0" fontId="7" fillId="3" borderId="100" xfId="0" applyFont="1" applyFill="1" applyBorder="1" applyAlignment="1">
      <alignment horizontal="center"/>
    </xf>
    <xf numFmtId="0" fontId="8" fillId="12" borderId="100" xfId="0" applyFont="1" applyFill="1" applyBorder="1" applyAlignment="1">
      <alignment horizontal="center"/>
    </xf>
    <xf numFmtId="3" fontId="14" fillId="62" borderId="34" xfId="0" applyNumberFormat="1" applyFont="1" applyFill="1" applyBorder="1" applyAlignment="1" applyProtection="1">
      <alignment horizontal="center"/>
      <protection hidden="1"/>
    </xf>
    <xf numFmtId="0" fontId="2" fillId="72" borderId="28" xfId="0" applyFont="1" applyFill="1" applyBorder="1" applyAlignment="1">
      <alignment horizontal="center"/>
    </xf>
    <xf numFmtId="0" fontId="14" fillId="0" borderId="102" xfId="1" applyNumberFormat="1" applyFont="1" applyBorder="1" applyAlignment="1" applyProtection="1">
      <alignment horizontal="center"/>
      <protection hidden="1"/>
    </xf>
    <xf numFmtId="0" fontId="14" fillId="0" borderId="49" xfId="1" applyNumberFormat="1" applyFont="1" applyBorder="1" applyAlignment="1" applyProtection="1">
      <alignment horizontal="center"/>
      <protection hidden="1"/>
    </xf>
    <xf numFmtId="0" fontId="15" fillId="0" borderId="15" xfId="1" applyBorder="1" applyAlignment="1" applyProtection="1">
      <alignment horizontal="center"/>
      <protection hidden="1"/>
    </xf>
    <xf numFmtId="0" fontId="15" fillId="0" borderId="14" xfId="1" applyBorder="1" applyAlignment="1" applyProtection="1">
      <alignment horizontal="center"/>
      <protection hidden="1"/>
    </xf>
    <xf numFmtId="0" fontId="15" fillId="0" borderId="1" xfId="1" applyBorder="1" applyAlignment="1" applyProtection="1">
      <alignment horizontal="center"/>
      <protection hidden="1"/>
    </xf>
    <xf numFmtId="3" fontId="9" fillId="0" borderId="12" xfId="1" applyNumberFormat="1" applyFont="1" applyBorder="1" applyAlignment="1" applyProtection="1">
      <alignment horizontal="center"/>
      <protection hidden="1"/>
    </xf>
    <xf numFmtId="0" fontId="14" fillId="0" borderId="17" xfId="1" applyNumberFormat="1" applyFont="1" applyBorder="1" applyAlignment="1" applyProtection="1">
      <alignment horizontal="center"/>
      <protection hidden="1"/>
    </xf>
    <xf numFmtId="3" fontId="11" fillId="0" borderId="46" xfId="1" applyNumberFormat="1" applyFont="1" applyBorder="1" applyAlignment="1" applyProtection="1">
      <alignment horizontal="center"/>
      <protection hidden="1"/>
    </xf>
    <xf numFmtId="3" fontId="10" fillId="0" borderId="46" xfId="1" applyNumberFormat="1" applyFont="1" applyBorder="1" applyAlignment="1" applyProtection="1">
      <alignment horizontal="center"/>
      <protection hidden="1"/>
    </xf>
    <xf numFmtId="3" fontId="12" fillId="0" borderId="46" xfId="1" applyNumberFormat="1" applyFont="1" applyBorder="1" applyAlignment="1" applyProtection="1">
      <alignment horizontal="center"/>
      <protection hidden="1"/>
    </xf>
    <xf numFmtId="3" fontId="13" fillId="0" borderId="2" xfId="1" applyNumberFormat="1" applyFont="1" applyBorder="1" applyAlignment="1" applyProtection="1">
      <alignment horizontal="center"/>
      <protection hidden="1"/>
    </xf>
    <xf numFmtId="0" fontId="0" fillId="0" borderId="0" xfId="0" applyFill="1" applyProtection="1">
      <protection hidden="1"/>
    </xf>
    <xf numFmtId="3" fontId="2" fillId="25" borderId="67" xfId="0" applyNumberFormat="1" applyFont="1" applyFill="1" applyBorder="1" applyAlignment="1" applyProtection="1">
      <alignment horizontal="center"/>
      <protection hidden="1"/>
    </xf>
    <xf numFmtId="3" fontId="2" fillId="25" borderId="31" xfId="0" applyNumberFormat="1" applyFont="1" applyFill="1" applyBorder="1" applyAlignment="1" applyProtection="1">
      <alignment horizontal="center"/>
      <protection hidden="1"/>
    </xf>
    <xf numFmtId="3" fontId="2" fillId="36" borderId="76" xfId="0" applyNumberFormat="1" applyFont="1" applyFill="1" applyBorder="1" applyAlignment="1" applyProtection="1">
      <alignment horizontal="center"/>
      <protection hidden="1"/>
    </xf>
    <xf numFmtId="3" fontId="2" fillId="36" borderId="29" xfId="0" applyNumberFormat="1" applyFont="1" applyFill="1" applyBorder="1" applyAlignment="1" applyProtection="1">
      <alignment horizontal="center"/>
      <protection hidden="1"/>
    </xf>
    <xf numFmtId="3" fontId="2" fillId="31" borderId="28" xfId="0" applyNumberFormat="1" applyFont="1" applyFill="1" applyBorder="1" applyAlignment="1" applyProtection="1">
      <alignment horizontal="center"/>
      <protection hidden="1"/>
    </xf>
    <xf numFmtId="3" fontId="2" fillId="31" borderId="68" xfId="0" applyNumberFormat="1" applyFont="1" applyFill="1" applyBorder="1" applyAlignment="1" applyProtection="1">
      <alignment horizontal="center"/>
      <protection hidden="1"/>
    </xf>
    <xf numFmtId="3" fontId="2" fillId="31" borderId="43" xfId="0" applyNumberFormat="1" applyFont="1" applyFill="1" applyBorder="1" applyAlignment="1" applyProtection="1">
      <alignment horizontal="center"/>
      <protection hidden="1"/>
    </xf>
    <xf numFmtId="3" fontId="2" fillId="15" borderId="28" xfId="0" applyNumberFormat="1" applyFont="1" applyFill="1" applyBorder="1" applyAlignment="1" applyProtection="1">
      <alignment horizontal="center"/>
      <protection hidden="1"/>
    </xf>
    <xf numFmtId="3" fontId="2" fillId="15" borderId="68" xfId="0" applyNumberFormat="1" applyFont="1" applyFill="1" applyBorder="1" applyAlignment="1" applyProtection="1">
      <alignment horizontal="center"/>
      <protection hidden="1"/>
    </xf>
    <xf numFmtId="3" fontId="2" fillId="15" borderId="43" xfId="0" applyNumberFormat="1" applyFont="1" applyFill="1" applyBorder="1" applyAlignment="1" applyProtection="1">
      <alignment horizontal="center"/>
      <protection hidden="1"/>
    </xf>
    <xf numFmtId="3" fontId="2" fillId="32" borderId="30" xfId="0" applyNumberFormat="1" applyFont="1" applyFill="1" applyBorder="1" applyAlignment="1" applyProtection="1">
      <alignment horizontal="center"/>
      <protection hidden="1"/>
    </xf>
    <xf numFmtId="3" fontId="2" fillId="32" borderId="78" xfId="0" applyNumberFormat="1" applyFont="1" applyFill="1" applyBorder="1" applyAlignment="1" applyProtection="1">
      <alignment horizontal="center"/>
      <protection hidden="1"/>
    </xf>
    <xf numFmtId="3" fontId="2" fillId="32" borderId="65" xfId="0" applyNumberFormat="1" applyFont="1" applyFill="1" applyBorder="1" applyAlignment="1" applyProtection="1">
      <alignment horizontal="center"/>
      <protection hidden="1"/>
    </xf>
    <xf numFmtId="3" fontId="2" fillId="50" borderId="9" xfId="0" applyNumberFormat="1" applyFont="1" applyFill="1" applyBorder="1" applyAlignment="1" applyProtection="1">
      <alignment horizontal="center"/>
      <protection hidden="1"/>
    </xf>
    <xf numFmtId="3" fontId="2" fillId="50" borderId="1" xfId="0" applyNumberFormat="1" applyFont="1" applyFill="1" applyBorder="1" applyAlignment="1" applyProtection="1">
      <alignment horizontal="center"/>
      <protection hidden="1"/>
    </xf>
    <xf numFmtId="0" fontId="2" fillId="73" borderId="46" xfId="0" applyFont="1" applyFill="1" applyBorder="1" applyAlignment="1" applyProtection="1">
      <alignment horizontal="center"/>
      <protection hidden="1"/>
    </xf>
    <xf numFmtId="0" fontId="2" fillId="74" borderId="46" xfId="0" applyFont="1" applyFill="1" applyBorder="1" applyAlignment="1" applyProtection="1">
      <alignment horizontal="center"/>
      <protection hidden="1"/>
    </xf>
    <xf numFmtId="0" fontId="2" fillId="75" borderId="46" xfId="0" applyFont="1" applyFill="1" applyBorder="1" applyAlignment="1" applyProtection="1">
      <alignment horizontal="center"/>
      <protection hidden="1"/>
    </xf>
    <xf numFmtId="0" fontId="2" fillId="76" borderId="46" xfId="0" applyFont="1" applyFill="1" applyBorder="1" applyAlignment="1" applyProtection="1">
      <alignment horizontal="center"/>
      <protection hidden="1"/>
    </xf>
    <xf numFmtId="0" fontId="2" fillId="77" borderId="9" xfId="0" applyFont="1" applyFill="1" applyBorder="1" applyAlignment="1" applyProtection="1">
      <alignment horizontal="center"/>
      <protection hidden="1"/>
    </xf>
    <xf numFmtId="0" fontId="2" fillId="11" borderId="0" xfId="0" applyFont="1" applyFill="1" applyBorder="1" applyAlignment="1" applyProtection="1">
      <protection hidden="1"/>
    </xf>
    <xf numFmtId="0" fontId="0" fillId="11" borderId="0" xfId="0" applyFill="1" applyProtection="1">
      <protection hidden="1"/>
    </xf>
    <xf numFmtId="0" fontId="2" fillId="78" borderId="35" xfId="0" applyFont="1" applyFill="1" applyBorder="1" applyAlignment="1" applyProtection="1">
      <alignment horizontal="center"/>
      <protection locked="0"/>
    </xf>
    <xf numFmtId="0" fontId="2" fillId="78" borderId="5" xfId="0" applyFont="1" applyFill="1" applyBorder="1" applyAlignment="1" applyProtection="1">
      <alignment horizontal="center"/>
      <protection locked="0"/>
    </xf>
    <xf numFmtId="0" fontId="2" fillId="11" borderId="92" xfId="0" applyFont="1" applyFill="1" applyBorder="1" applyAlignment="1" applyProtection="1">
      <alignment horizontal="center"/>
      <protection hidden="1"/>
    </xf>
    <xf numFmtId="0" fontId="6" fillId="2" borderId="92" xfId="0" applyFont="1" applyFill="1" applyBorder="1" applyAlignment="1" applyProtection="1">
      <alignment horizontal="center"/>
      <protection hidden="1"/>
    </xf>
    <xf numFmtId="0" fontId="7" fillId="3" borderId="92" xfId="0" applyFont="1" applyFill="1" applyBorder="1" applyAlignment="1" applyProtection="1">
      <alignment horizontal="center"/>
      <protection hidden="1"/>
    </xf>
    <xf numFmtId="0" fontId="8" fillId="12" borderId="100" xfId="0" applyFont="1" applyFill="1" applyBorder="1" applyAlignment="1" applyProtection="1">
      <alignment horizontal="center"/>
      <protection hidden="1"/>
    </xf>
    <xf numFmtId="0" fontId="2" fillId="11" borderId="101" xfId="0" applyFont="1" applyFill="1" applyBorder="1" applyAlignment="1">
      <alignment horizontal="center"/>
    </xf>
    <xf numFmtId="0" fontId="24" fillId="11" borderId="0" xfId="0" applyFont="1" applyFill="1" applyProtection="1">
      <protection hidden="1"/>
    </xf>
    <xf numFmtId="0" fontId="15" fillId="11" borderId="55" xfId="0" applyFont="1" applyFill="1" applyBorder="1" applyProtection="1">
      <protection hidden="1"/>
    </xf>
    <xf numFmtId="0" fontId="2" fillId="50" borderId="108" xfId="0" applyFont="1" applyFill="1" applyBorder="1" applyAlignment="1" applyProtection="1">
      <alignment horizontal="center"/>
      <protection hidden="1"/>
    </xf>
    <xf numFmtId="0" fontId="0" fillId="11" borderId="0" xfId="0" applyFill="1" applyProtection="1">
      <protection hidden="1"/>
    </xf>
    <xf numFmtId="3" fontId="2" fillId="67" borderId="110" xfId="0" applyNumberFormat="1" applyFont="1" applyFill="1" applyBorder="1" applyAlignment="1" applyProtection="1">
      <alignment horizontal="center"/>
      <protection hidden="1"/>
    </xf>
    <xf numFmtId="3" fontId="2" fillId="67" borderId="109" xfId="0" applyNumberFormat="1" applyFont="1" applyFill="1" applyBorder="1" applyAlignment="1" applyProtection="1">
      <alignment horizontal="center"/>
      <protection hidden="1"/>
    </xf>
    <xf numFmtId="3" fontId="2" fillId="60" borderId="9" xfId="0" applyNumberFormat="1" applyFont="1" applyFill="1" applyBorder="1" applyAlignment="1" applyProtection="1">
      <alignment horizontal="center"/>
      <protection hidden="1"/>
    </xf>
    <xf numFmtId="0" fontId="2" fillId="11" borderId="9" xfId="0" applyFont="1" applyFill="1" applyBorder="1" applyAlignment="1" applyProtection="1">
      <alignment horizontal="center"/>
      <protection hidden="1"/>
    </xf>
    <xf numFmtId="3" fontId="2" fillId="67" borderId="9" xfId="0" applyNumberFormat="1" applyFont="1" applyFill="1" applyBorder="1" applyAlignment="1" applyProtection="1">
      <alignment horizontal="center"/>
      <protection hidden="1"/>
    </xf>
    <xf numFmtId="3" fontId="2" fillId="11" borderId="0" xfId="0" applyNumberFormat="1" applyFont="1" applyFill="1" applyBorder="1" applyAlignment="1" applyProtection="1">
      <alignment horizontal="center"/>
      <protection hidden="1"/>
    </xf>
    <xf numFmtId="0" fontId="0" fillId="0" borderId="0" xfId="0" applyBorder="1" applyProtection="1">
      <protection hidden="1"/>
    </xf>
    <xf numFmtId="0" fontId="2" fillId="11" borderId="0" xfId="0" applyFont="1" applyFill="1" applyBorder="1" applyAlignment="1" applyProtection="1">
      <alignment horizontal="center"/>
      <protection hidden="1"/>
    </xf>
    <xf numFmtId="0" fontId="0" fillId="11" borderId="0" xfId="0" applyFill="1" applyProtection="1">
      <protection hidden="1"/>
    </xf>
    <xf numFmtId="0" fontId="0" fillId="11" borderId="0" xfId="0" applyFill="1" applyAlignment="1" applyProtection="1">
      <alignment horizontal="center"/>
      <protection hidden="1"/>
    </xf>
    <xf numFmtId="0" fontId="2" fillId="11" borderId="0" xfId="0" applyFont="1" applyFill="1" applyAlignment="1" applyProtection="1">
      <alignment horizontal="center"/>
      <protection hidden="1"/>
    </xf>
    <xf numFmtId="0" fontId="15" fillId="0" borderId="0" xfId="1" applyFont="1" applyAlignment="1" applyProtection="1">
      <alignment horizontal="center"/>
      <protection hidden="1"/>
    </xf>
    <xf numFmtId="0" fontId="2" fillId="44" borderId="46" xfId="0" applyNumberFormat="1" applyFont="1" applyFill="1" applyBorder="1" applyAlignment="1" applyProtection="1">
      <alignment horizontal="center"/>
      <protection hidden="1"/>
    </xf>
    <xf numFmtId="0" fontId="0" fillId="11" borderId="0" xfId="0" applyFill="1" applyAlignment="1">
      <alignment horizontal="center"/>
    </xf>
    <xf numFmtId="0" fontId="2" fillId="11" borderId="0" xfId="0" applyFont="1" applyFill="1" applyBorder="1" applyAlignment="1" applyProtection="1">
      <alignment horizontal="center"/>
      <protection hidden="1"/>
    </xf>
    <xf numFmtId="0" fontId="0" fillId="11" borderId="0" xfId="0" applyFill="1" applyProtection="1">
      <protection hidden="1"/>
    </xf>
    <xf numFmtId="0" fontId="28" fillId="11" borderId="26" xfId="0" applyFont="1" applyFill="1" applyBorder="1" applyAlignment="1" applyProtection="1">
      <alignment horizontal="center"/>
      <protection hidden="1"/>
    </xf>
    <xf numFmtId="3" fontId="2" fillId="11" borderId="26" xfId="0" applyNumberFormat="1" applyFont="1" applyFill="1" applyBorder="1" applyAlignment="1" applyProtection="1">
      <alignment horizontal="center"/>
      <protection hidden="1"/>
    </xf>
    <xf numFmtId="3" fontId="31" fillId="11" borderId="26" xfId="0" applyNumberFormat="1" applyFont="1" applyFill="1" applyBorder="1" applyAlignment="1" applyProtection="1">
      <alignment horizontal="center"/>
      <protection hidden="1"/>
    </xf>
    <xf numFmtId="0" fontId="0" fillId="11" borderId="0" xfId="0" applyFill="1" applyBorder="1" applyProtection="1">
      <protection hidden="1"/>
    </xf>
    <xf numFmtId="0" fontId="0" fillId="11" borderId="0" xfId="0" applyFill="1" applyAlignment="1" applyProtection="1">
      <alignment horizontal="right"/>
      <protection hidden="1"/>
    </xf>
    <xf numFmtId="0" fontId="0" fillId="11" borderId="0" xfId="0" applyFill="1" applyProtection="1">
      <protection hidden="1"/>
    </xf>
    <xf numFmtId="0" fontId="2" fillId="11" borderId="14" xfId="0" applyFont="1" applyFill="1" applyBorder="1" applyAlignment="1" applyProtection="1">
      <alignment horizontal="center"/>
      <protection hidden="1"/>
    </xf>
    <xf numFmtId="0" fontId="2" fillId="11" borderId="31" xfId="0" applyFont="1" applyFill="1" applyBorder="1" applyAlignment="1" applyProtection="1">
      <alignment horizontal="center"/>
      <protection hidden="1"/>
    </xf>
    <xf numFmtId="0" fontId="2" fillId="11" borderId="44" xfId="0" applyFont="1" applyFill="1" applyBorder="1" applyAlignment="1" applyProtection="1">
      <alignment horizontal="center"/>
      <protection hidden="1"/>
    </xf>
    <xf numFmtId="0" fontId="0" fillId="11" borderId="0" xfId="0" applyFill="1" applyAlignment="1" applyProtection="1">
      <alignment horizontal="center"/>
      <protection hidden="1"/>
    </xf>
    <xf numFmtId="0" fontId="0" fillId="11" borderId="0" xfId="0" applyFill="1" applyProtection="1">
      <protection hidden="1"/>
    </xf>
    <xf numFmtId="0" fontId="15" fillId="11" borderId="114" xfId="0" applyFont="1" applyFill="1" applyBorder="1" applyAlignment="1" applyProtection="1">
      <alignment horizontal="center"/>
      <protection hidden="1"/>
    </xf>
    <xf numFmtId="0" fontId="9" fillId="63" borderId="33" xfId="0" applyFont="1" applyFill="1" applyBorder="1" applyAlignment="1" applyProtection="1">
      <alignment horizontal="center"/>
      <protection hidden="1"/>
    </xf>
    <xf numFmtId="0" fontId="9" fillId="63" borderId="113" xfId="0" applyFont="1" applyFill="1" applyBorder="1" applyAlignment="1" applyProtection="1">
      <alignment horizontal="center"/>
      <protection hidden="1"/>
    </xf>
    <xf numFmtId="0" fontId="9" fillId="65" borderId="5" xfId="0" applyFont="1" applyFill="1" applyBorder="1" applyAlignment="1" applyProtection="1">
      <alignment horizontal="center"/>
      <protection hidden="1"/>
    </xf>
    <xf numFmtId="0" fontId="9" fillId="65" borderId="21" xfId="0" applyFont="1" applyFill="1" applyBorder="1" applyAlignment="1" applyProtection="1">
      <alignment horizontal="center"/>
      <protection hidden="1"/>
    </xf>
    <xf numFmtId="0" fontId="9" fillId="65" borderId="7" xfId="0" applyFont="1" applyFill="1" applyBorder="1" applyAlignment="1" applyProtection="1">
      <alignment horizontal="center"/>
      <protection hidden="1"/>
    </xf>
    <xf numFmtId="0" fontId="15" fillId="0" borderId="0" xfId="0" applyFont="1" applyFill="1" applyProtection="1">
      <protection hidden="1"/>
    </xf>
    <xf numFmtId="3" fontId="14" fillId="62" borderId="95" xfId="0" applyNumberFormat="1" applyFont="1" applyFill="1" applyBorder="1" applyAlignment="1" applyProtection="1">
      <alignment horizontal="center"/>
      <protection hidden="1"/>
    </xf>
    <xf numFmtId="0" fontId="0" fillId="11" borderId="122" xfId="0" applyFill="1" applyBorder="1" applyProtection="1">
      <protection hidden="1"/>
    </xf>
    <xf numFmtId="0" fontId="2" fillId="50" borderId="14" xfId="0" applyFont="1" applyFill="1" applyBorder="1" applyAlignment="1" applyProtection="1">
      <alignment horizontal="center"/>
      <protection hidden="1"/>
    </xf>
    <xf numFmtId="0" fontId="2" fillId="37" borderId="6" xfId="0" applyFont="1" applyFill="1" applyBorder="1" applyAlignment="1" applyProtection="1">
      <alignment horizontal="center"/>
      <protection hidden="1"/>
    </xf>
    <xf numFmtId="0" fontId="2" fillId="5" borderId="4" xfId="0" applyFont="1" applyFill="1" applyBorder="1" applyAlignment="1" applyProtection="1">
      <alignment horizontal="center"/>
      <protection hidden="1"/>
    </xf>
    <xf numFmtId="0" fontId="0" fillId="6" borderId="83" xfId="0" applyFill="1" applyBorder="1" applyAlignment="1" applyProtection="1">
      <alignment horizontal="center"/>
      <protection locked="0"/>
    </xf>
    <xf numFmtId="0" fontId="2" fillId="15" borderId="1" xfId="0" applyFont="1" applyFill="1" applyBorder="1" applyAlignment="1" applyProtection="1">
      <alignment horizontal="center"/>
      <protection hidden="1"/>
    </xf>
    <xf numFmtId="0" fontId="2" fillId="80" borderId="40" xfId="0" applyFont="1" applyFill="1" applyBorder="1" applyAlignment="1" applyProtection="1">
      <alignment horizontal="center"/>
      <protection hidden="1"/>
    </xf>
    <xf numFmtId="165" fontId="0" fillId="5" borderId="17" xfId="0" applyNumberFormat="1" applyFill="1" applyBorder="1" applyAlignment="1" applyProtection="1">
      <alignment horizontal="center"/>
      <protection hidden="1"/>
    </xf>
    <xf numFmtId="165" fontId="0" fillId="79" borderId="5" xfId="0" applyNumberFormat="1" applyFill="1" applyBorder="1" applyAlignment="1" applyProtection="1">
      <alignment horizontal="center"/>
      <protection hidden="1"/>
    </xf>
    <xf numFmtId="165" fontId="2" fillId="75" borderId="46" xfId="0" applyNumberFormat="1" applyFont="1" applyFill="1" applyBorder="1" applyAlignment="1" applyProtection="1">
      <alignment horizontal="center"/>
      <protection hidden="1"/>
    </xf>
    <xf numFmtId="165" fontId="2" fillId="74" borderId="46" xfId="0" applyNumberFormat="1" applyFont="1" applyFill="1" applyBorder="1" applyAlignment="1" applyProtection="1">
      <alignment horizontal="center"/>
      <protection hidden="1"/>
    </xf>
    <xf numFmtId="165" fontId="2" fillId="73" borderId="46" xfId="0" applyNumberFormat="1" applyFont="1" applyFill="1" applyBorder="1" applyAlignment="1" applyProtection="1">
      <alignment horizontal="center"/>
      <protection hidden="1"/>
    </xf>
    <xf numFmtId="165" fontId="2" fillId="76" borderId="46" xfId="0" applyNumberFormat="1" applyFont="1" applyFill="1" applyBorder="1" applyAlignment="1" applyProtection="1">
      <alignment horizontal="center"/>
      <protection hidden="1"/>
    </xf>
    <xf numFmtId="165" fontId="2" fillId="77" borderId="9" xfId="0" applyNumberFormat="1" applyFont="1" applyFill="1" applyBorder="1" applyAlignment="1" applyProtection="1">
      <alignment horizontal="center"/>
      <protection hidden="1"/>
    </xf>
    <xf numFmtId="0" fontId="0" fillId="11" borderId="0" xfId="0" applyFill="1" applyAlignment="1" applyProtection="1">
      <alignment horizontal="left"/>
      <protection hidden="1"/>
    </xf>
    <xf numFmtId="0" fontId="15" fillId="80" borderId="7" xfId="0" applyNumberFormat="1" applyFont="1" applyFill="1" applyBorder="1" applyAlignment="1" applyProtection="1">
      <alignment horizontal="center"/>
      <protection hidden="1"/>
    </xf>
    <xf numFmtId="0" fontId="2" fillId="11" borderId="52" xfId="0" applyFont="1" applyFill="1" applyBorder="1" applyAlignment="1" applyProtection="1">
      <alignment horizontal="center"/>
      <protection hidden="1"/>
    </xf>
    <xf numFmtId="0" fontId="2" fillId="11" borderId="15" xfId="0" applyFont="1" applyFill="1" applyBorder="1" applyAlignment="1" applyProtection="1">
      <alignment horizontal="center"/>
      <protection hidden="1"/>
    </xf>
    <xf numFmtId="0" fontId="15" fillId="0" borderId="0" xfId="0" applyFont="1" applyProtection="1">
      <protection hidden="1"/>
    </xf>
    <xf numFmtId="0" fontId="34" fillId="11" borderId="2" xfId="1" applyFont="1" applyFill="1" applyBorder="1" applyAlignment="1" applyProtection="1">
      <alignment horizontal="center"/>
      <protection hidden="1"/>
    </xf>
    <xf numFmtId="0" fontId="37" fillId="11" borderId="46" xfId="1" applyFont="1" applyFill="1" applyBorder="1" applyAlignment="1" applyProtection="1">
      <alignment horizontal="center"/>
      <protection hidden="1"/>
    </xf>
    <xf numFmtId="0" fontId="38" fillId="11" borderId="89" xfId="1" applyFont="1" applyFill="1" applyBorder="1" applyAlignment="1" applyProtection="1">
      <alignment horizontal="center"/>
      <protection hidden="1"/>
    </xf>
    <xf numFmtId="49" fontId="38" fillId="11" borderId="89" xfId="1" applyNumberFormat="1" applyFont="1" applyFill="1" applyBorder="1" applyAlignment="1" applyProtection="1">
      <alignment horizontal="center"/>
      <protection hidden="1"/>
    </xf>
    <xf numFmtId="0" fontId="39" fillId="11" borderId="11" xfId="1" applyFont="1" applyFill="1" applyBorder="1" applyAlignment="1" applyProtection="1">
      <alignment horizontal="center"/>
      <protection hidden="1"/>
    </xf>
    <xf numFmtId="0" fontId="40" fillId="11" borderId="46" xfId="1" applyFont="1" applyFill="1" applyBorder="1" applyAlignment="1" applyProtection="1">
      <alignment horizontal="center"/>
      <protection hidden="1"/>
    </xf>
    <xf numFmtId="0" fontId="41" fillId="11" borderId="89" xfId="1" applyFont="1" applyFill="1" applyBorder="1" applyAlignment="1" applyProtection="1">
      <alignment horizontal="center"/>
      <protection hidden="1"/>
    </xf>
    <xf numFmtId="49" fontId="41" fillId="11" borderId="89" xfId="1" applyNumberFormat="1" applyFont="1" applyFill="1" applyBorder="1" applyAlignment="1" applyProtection="1">
      <alignment horizontal="center"/>
      <protection hidden="1"/>
    </xf>
    <xf numFmtId="0" fontId="42" fillId="11" borderId="9" xfId="1" applyFont="1" applyFill="1" applyBorder="1" applyAlignment="1" applyProtection="1">
      <alignment horizontal="center"/>
      <protection hidden="1"/>
    </xf>
    <xf numFmtId="0" fontId="15" fillId="11" borderId="37" xfId="0" applyFont="1" applyFill="1" applyBorder="1" applyProtection="1">
      <protection hidden="1"/>
    </xf>
    <xf numFmtId="0" fontId="2" fillId="11" borderId="3" xfId="1" applyFont="1" applyFill="1" applyBorder="1" applyAlignment="1" applyProtection="1">
      <alignment horizontal="center"/>
      <protection hidden="1"/>
    </xf>
    <xf numFmtId="3" fontId="34" fillId="11" borderId="4" xfId="1" applyNumberFormat="1" applyFont="1" applyFill="1" applyBorder="1" applyAlignment="1" applyProtection="1">
      <alignment horizontal="center"/>
      <protection hidden="1"/>
    </xf>
    <xf numFmtId="3" fontId="37" fillId="11" borderId="47" xfId="1" applyNumberFormat="1" applyFont="1" applyFill="1" applyBorder="1" applyAlignment="1" applyProtection="1">
      <alignment horizontal="center"/>
      <protection hidden="1"/>
    </xf>
    <xf numFmtId="3" fontId="38" fillId="11" borderId="111" xfId="1" applyNumberFormat="1" applyFont="1" applyFill="1" applyBorder="1" applyAlignment="1" applyProtection="1">
      <alignment horizontal="center"/>
      <protection hidden="1"/>
    </xf>
    <xf numFmtId="3" fontId="39" fillId="11" borderId="49" xfId="1" applyNumberFormat="1" applyFont="1" applyFill="1" applyBorder="1" applyAlignment="1" applyProtection="1">
      <alignment horizontal="center"/>
      <protection hidden="1"/>
    </xf>
    <xf numFmtId="3" fontId="40" fillId="11" borderId="47" xfId="1" applyNumberFormat="1" applyFont="1" applyFill="1" applyBorder="1" applyAlignment="1" applyProtection="1">
      <alignment horizontal="center"/>
      <protection hidden="1"/>
    </xf>
    <xf numFmtId="3" fontId="41" fillId="11" borderId="111" xfId="1" applyNumberFormat="1" applyFont="1" applyFill="1" applyBorder="1" applyAlignment="1" applyProtection="1">
      <alignment horizontal="center"/>
      <protection hidden="1"/>
    </xf>
    <xf numFmtId="3" fontId="42" fillId="11" borderId="3" xfId="1" applyNumberFormat="1" applyFont="1" applyFill="1" applyBorder="1" applyAlignment="1" applyProtection="1">
      <alignment horizontal="center"/>
      <protection hidden="1"/>
    </xf>
    <xf numFmtId="0" fontId="2" fillId="21" borderId="5" xfId="1" applyFont="1" applyFill="1" applyBorder="1" applyAlignment="1" applyProtection="1">
      <alignment horizontal="center"/>
      <protection hidden="1"/>
    </xf>
    <xf numFmtId="3" fontId="34" fillId="21" borderId="4" xfId="1" applyNumberFormat="1" applyFont="1" applyFill="1" applyBorder="1" applyAlignment="1" applyProtection="1">
      <alignment horizontal="center"/>
      <protection hidden="1"/>
    </xf>
    <xf numFmtId="3" fontId="37" fillId="21" borderId="47" xfId="1" applyNumberFormat="1" applyFont="1" applyFill="1" applyBorder="1" applyAlignment="1" applyProtection="1">
      <alignment horizontal="center"/>
      <protection hidden="1"/>
    </xf>
    <xf numFmtId="3" fontId="38" fillId="15" borderId="111" xfId="1" applyNumberFormat="1" applyFont="1" applyFill="1" applyBorder="1" applyAlignment="1" applyProtection="1">
      <alignment horizontal="center"/>
      <protection hidden="1"/>
    </xf>
    <xf numFmtId="3" fontId="39" fillId="21" borderId="49" xfId="1" applyNumberFormat="1" applyFont="1" applyFill="1" applyBorder="1" applyAlignment="1" applyProtection="1">
      <alignment horizontal="center"/>
      <protection hidden="1"/>
    </xf>
    <xf numFmtId="3" fontId="40" fillId="15" borderId="47" xfId="1" applyNumberFormat="1" applyFont="1" applyFill="1" applyBorder="1" applyAlignment="1" applyProtection="1">
      <alignment horizontal="center"/>
      <protection hidden="1"/>
    </xf>
    <xf numFmtId="3" fontId="41" fillId="15" borderId="111" xfId="1" applyNumberFormat="1" applyFont="1" applyFill="1" applyBorder="1" applyAlignment="1" applyProtection="1">
      <alignment horizontal="center"/>
      <protection hidden="1"/>
    </xf>
    <xf numFmtId="3" fontId="42" fillId="15" borderId="3" xfId="1" applyNumberFormat="1" applyFont="1" applyFill="1" applyBorder="1" applyAlignment="1" applyProtection="1">
      <alignment horizontal="center"/>
      <protection hidden="1"/>
    </xf>
    <xf numFmtId="0" fontId="2" fillId="11" borderId="5" xfId="1" applyFont="1" applyFill="1" applyBorder="1" applyAlignment="1" applyProtection="1">
      <alignment horizontal="center"/>
      <protection hidden="1"/>
    </xf>
    <xf numFmtId="0" fontId="2" fillId="15" borderId="5" xfId="1" applyFont="1" applyFill="1" applyBorder="1" applyAlignment="1" applyProtection="1">
      <alignment horizontal="center"/>
      <protection hidden="1"/>
    </xf>
    <xf numFmtId="3" fontId="38" fillId="72" borderId="111" xfId="1" applyNumberFormat="1" applyFont="1" applyFill="1" applyBorder="1" applyAlignment="1" applyProtection="1">
      <alignment horizontal="center"/>
      <protection hidden="1"/>
    </xf>
    <xf numFmtId="0" fontId="2" fillId="15" borderId="35" xfId="1" applyFont="1" applyFill="1" applyBorder="1" applyAlignment="1" applyProtection="1">
      <alignment horizontal="center"/>
      <protection hidden="1"/>
    </xf>
    <xf numFmtId="3" fontId="34" fillId="21" borderId="93" xfId="1" applyNumberFormat="1" applyFont="1" applyFill="1" applyBorder="1" applyAlignment="1" applyProtection="1">
      <alignment horizontal="center"/>
      <protection hidden="1"/>
    </xf>
    <xf numFmtId="3" fontId="37" fillId="21" borderId="104" xfId="1" applyNumberFormat="1" applyFont="1" applyFill="1" applyBorder="1" applyAlignment="1" applyProtection="1">
      <alignment horizontal="center"/>
      <protection hidden="1"/>
    </xf>
    <xf numFmtId="3" fontId="38" fillId="15" borderId="117" xfId="1" applyNumberFormat="1" applyFont="1" applyFill="1" applyBorder="1" applyAlignment="1" applyProtection="1">
      <alignment horizontal="center"/>
      <protection hidden="1"/>
    </xf>
    <xf numFmtId="3" fontId="38" fillId="15" borderId="104" xfId="1" applyNumberFormat="1" applyFont="1" applyFill="1" applyBorder="1" applyAlignment="1" applyProtection="1">
      <alignment horizontal="center"/>
      <protection hidden="1"/>
    </xf>
    <xf numFmtId="3" fontId="39" fillId="21" borderId="95" xfId="1" applyNumberFormat="1" applyFont="1" applyFill="1" applyBorder="1" applyAlignment="1" applyProtection="1">
      <alignment horizontal="center"/>
      <protection hidden="1"/>
    </xf>
    <xf numFmtId="3" fontId="34" fillId="21" borderId="94" xfId="1" applyNumberFormat="1" applyFont="1" applyFill="1" applyBorder="1" applyAlignment="1" applyProtection="1">
      <alignment horizontal="center"/>
      <protection hidden="1"/>
    </xf>
    <xf numFmtId="3" fontId="40" fillId="15" borderId="104" xfId="1" applyNumberFormat="1" applyFont="1" applyFill="1" applyBorder="1" applyAlignment="1" applyProtection="1">
      <alignment horizontal="center"/>
      <protection hidden="1"/>
    </xf>
    <xf numFmtId="3" fontId="41" fillId="15" borderId="117" xfId="1" applyNumberFormat="1" applyFont="1" applyFill="1" applyBorder="1" applyAlignment="1" applyProtection="1">
      <alignment horizontal="center"/>
      <protection hidden="1"/>
    </xf>
    <xf numFmtId="3" fontId="42" fillId="15" borderId="98" xfId="1" applyNumberFormat="1" applyFont="1" applyFill="1" applyBorder="1" applyAlignment="1" applyProtection="1">
      <alignment horizontal="center"/>
      <protection hidden="1"/>
    </xf>
    <xf numFmtId="0" fontId="2" fillId="72" borderId="103" xfId="1" applyFont="1" applyFill="1" applyBorder="1" applyAlignment="1" applyProtection="1">
      <alignment horizontal="center"/>
      <protection hidden="1"/>
    </xf>
    <xf numFmtId="3" fontId="34" fillId="72" borderId="93" xfId="1" applyNumberFormat="1" applyFont="1" applyFill="1" applyBorder="1" applyAlignment="1" applyProtection="1">
      <alignment horizontal="center"/>
      <protection hidden="1"/>
    </xf>
    <xf numFmtId="3" fontId="37" fillId="72" borderId="104" xfId="1" applyNumberFormat="1" applyFont="1" applyFill="1" applyBorder="1" applyAlignment="1" applyProtection="1">
      <alignment horizontal="center"/>
      <protection hidden="1"/>
    </xf>
    <xf numFmtId="3" fontId="38" fillId="72" borderId="116" xfId="1" applyNumberFormat="1" applyFont="1" applyFill="1" applyBorder="1" applyAlignment="1" applyProtection="1">
      <alignment horizontal="center"/>
      <protection hidden="1"/>
    </xf>
    <xf numFmtId="3" fontId="39" fillId="72" borderId="95" xfId="1" applyNumberFormat="1" applyFont="1" applyFill="1" applyBorder="1" applyAlignment="1" applyProtection="1">
      <alignment horizontal="center"/>
      <protection hidden="1"/>
    </xf>
    <xf numFmtId="3" fontId="34" fillId="72" borderId="94" xfId="1" applyNumberFormat="1" applyFont="1" applyFill="1" applyBorder="1" applyAlignment="1" applyProtection="1">
      <alignment horizontal="center"/>
      <protection hidden="1"/>
    </xf>
    <xf numFmtId="3" fontId="40" fillId="72" borderId="104" xfId="1" applyNumberFormat="1" applyFont="1" applyFill="1" applyBorder="1" applyAlignment="1" applyProtection="1">
      <alignment horizontal="center"/>
      <protection hidden="1"/>
    </xf>
    <xf numFmtId="3" fontId="41" fillId="72" borderId="116" xfId="1" applyNumberFormat="1" applyFont="1" applyFill="1" applyBorder="1" applyAlignment="1" applyProtection="1">
      <alignment horizontal="center"/>
      <protection hidden="1"/>
    </xf>
    <xf numFmtId="3" fontId="42" fillId="72" borderId="98" xfId="1" applyNumberFormat="1" applyFont="1" applyFill="1" applyBorder="1" applyAlignment="1" applyProtection="1">
      <alignment horizontal="center"/>
      <protection hidden="1"/>
    </xf>
    <xf numFmtId="0" fontId="2" fillId="21" borderId="53" xfId="1" applyFont="1" applyFill="1" applyBorder="1" applyAlignment="1" applyProtection="1">
      <alignment horizontal="center"/>
      <protection hidden="1"/>
    </xf>
    <xf numFmtId="3" fontId="2" fillId="21" borderId="56" xfId="1" applyNumberFormat="1" applyFont="1" applyFill="1" applyBorder="1" applyAlignment="1" applyProtection="1">
      <alignment horizontal="center"/>
      <protection hidden="1"/>
    </xf>
    <xf numFmtId="3" fontId="37" fillId="21" borderId="50" xfId="1" applyNumberFormat="1" applyFont="1" applyFill="1" applyBorder="1" applyAlignment="1" applyProtection="1">
      <alignment horizontal="center"/>
      <protection hidden="1"/>
    </xf>
    <xf numFmtId="3" fontId="38" fillId="21" borderId="50" xfId="1" applyNumberFormat="1" applyFont="1" applyFill="1" applyBorder="1" applyAlignment="1" applyProtection="1">
      <alignment horizontal="center"/>
      <protection hidden="1"/>
    </xf>
    <xf numFmtId="3" fontId="39" fillId="21" borderId="51" xfId="1" applyNumberFormat="1" applyFont="1" applyFill="1" applyBorder="1" applyAlignment="1" applyProtection="1">
      <alignment horizontal="center"/>
      <protection hidden="1"/>
    </xf>
    <xf numFmtId="3" fontId="2" fillId="21" borderId="52" xfId="1" applyNumberFormat="1" applyFont="1" applyFill="1" applyBorder="1" applyAlignment="1" applyProtection="1">
      <alignment horizontal="center"/>
      <protection hidden="1"/>
    </xf>
    <xf numFmtId="3" fontId="40" fillId="21" borderId="50" xfId="1" applyNumberFormat="1" applyFont="1" applyFill="1" applyBorder="1" applyAlignment="1" applyProtection="1">
      <alignment horizontal="center"/>
      <protection hidden="1"/>
    </xf>
    <xf numFmtId="3" fontId="12" fillId="21" borderId="50" xfId="1" applyNumberFormat="1" applyFont="1" applyFill="1" applyBorder="1" applyAlignment="1" applyProtection="1">
      <alignment horizontal="center"/>
      <protection hidden="1"/>
    </xf>
    <xf numFmtId="3" fontId="42" fillId="21" borderId="54" xfId="1" applyNumberFormat="1" applyFont="1" applyFill="1" applyBorder="1" applyAlignment="1" applyProtection="1">
      <alignment horizontal="center"/>
      <protection hidden="1"/>
    </xf>
    <xf numFmtId="0" fontId="2" fillId="67" borderId="105" xfId="0" applyFont="1" applyFill="1" applyBorder="1" applyAlignment="1" applyProtection="1">
      <alignment horizontal="center"/>
      <protection hidden="1"/>
    </xf>
    <xf numFmtId="0" fontId="43" fillId="23" borderId="5" xfId="0" applyNumberFormat="1" applyFont="1" applyFill="1" applyBorder="1" applyAlignment="1" applyProtection="1">
      <alignment horizontal="center"/>
      <protection hidden="1"/>
    </xf>
    <xf numFmtId="0" fontId="43" fillId="37" borderId="5" xfId="0" applyNumberFormat="1" applyFont="1" applyFill="1" applyBorder="1" applyAlignment="1" applyProtection="1">
      <alignment horizontal="center"/>
      <protection hidden="1"/>
    </xf>
    <xf numFmtId="0" fontId="15" fillId="40" borderId="83" xfId="0" applyFont="1" applyFill="1" applyBorder="1" applyAlignment="1" applyProtection="1">
      <alignment horizontal="center"/>
      <protection locked="0"/>
    </xf>
    <xf numFmtId="0" fontId="15" fillId="41" borderId="83" xfId="0" applyFont="1" applyFill="1" applyBorder="1" applyAlignment="1" applyProtection="1">
      <alignment horizontal="center"/>
      <protection locked="0"/>
    </xf>
    <xf numFmtId="0" fontId="15" fillId="42" borderId="75" xfId="0" applyFont="1" applyFill="1" applyBorder="1" applyAlignment="1" applyProtection="1">
      <alignment horizontal="center"/>
      <protection locked="0"/>
    </xf>
    <xf numFmtId="0" fontId="0" fillId="11" borderId="0" xfId="0" applyFill="1" applyProtection="1">
      <protection hidden="1"/>
    </xf>
    <xf numFmtId="0" fontId="2" fillId="38" borderId="1" xfId="0" applyFont="1" applyFill="1" applyBorder="1" applyAlignment="1" applyProtection="1">
      <alignment horizontal="center"/>
      <protection hidden="1"/>
    </xf>
    <xf numFmtId="0" fontId="0" fillId="11" borderId="45" xfId="0" applyFill="1" applyBorder="1" applyProtection="1">
      <protection hidden="1"/>
    </xf>
    <xf numFmtId="0" fontId="28" fillId="15" borderId="1" xfId="0" applyFont="1" applyFill="1" applyBorder="1" applyAlignment="1" applyProtection="1">
      <alignment horizontal="center"/>
      <protection hidden="1"/>
    </xf>
    <xf numFmtId="0" fontId="0" fillId="43" borderId="62" xfId="0" applyFill="1" applyBorder="1" applyAlignment="1" applyProtection="1">
      <alignment horizontal="center"/>
      <protection locked="0"/>
    </xf>
    <xf numFmtId="0" fontId="2" fillId="44" borderId="124" xfId="0" applyFont="1" applyFill="1" applyBorder="1" applyAlignment="1" applyProtection="1">
      <alignment horizontal="center"/>
      <protection hidden="1"/>
    </xf>
    <xf numFmtId="0" fontId="2" fillId="81" borderId="28" xfId="0" applyFont="1" applyFill="1" applyBorder="1" applyAlignment="1" applyProtection="1">
      <alignment horizontal="center"/>
      <protection hidden="1"/>
    </xf>
    <xf numFmtId="3" fontId="2" fillId="81" borderId="68" xfId="0" applyNumberFormat="1" applyFont="1" applyFill="1" applyBorder="1" applyAlignment="1" applyProtection="1">
      <alignment horizontal="center"/>
      <protection hidden="1"/>
    </xf>
    <xf numFmtId="3" fontId="2" fillId="81" borderId="43" xfId="0" applyNumberFormat="1" applyFont="1" applyFill="1" applyBorder="1" applyAlignment="1" applyProtection="1">
      <alignment horizontal="center"/>
      <protection hidden="1"/>
    </xf>
    <xf numFmtId="3" fontId="2" fillId="81" borderId="28" xfId="0" applyNumberFormat="1" applyFont="1" applyFill="1" applyBorder="1" applyAlignment="1" applyProtection="1">
      <alignment horizontal="center"/>
      <protection hidden="1"/>
    </xf>
    <xf numFmtId="0" fontId="15" fillId="11" borderId="0" xfId="0" applyFont="1" applyFill="1" applyBorder="1" applyAlignment="1">
      <alignment horizontal="center"/>
    </xf>
    <xf numFmtId="0" fontId="0" fillId="11" borderId="0" xfId="0" applyFill="1" applyAlignment="1" applyProtection="1">
      <alignment horizontal="center"/>
      <protection locked="0"/>
    </xf>
    <xf numFmtId="3" fontId="14" fillId="65" borderId="17" xfId="0" applyNumberFormat="1" applyFont="1" applyFill="1" applyBorder="1" applyAlignment="1" applyProtection="1">
      <alignment horizontal="center"/>
      <protection hidden="1"/>
    </xf>
    <xf numFmtId="3" fontId="14" fillId="64" borderId="5" xfId="0" applyNumberFormat="1" applyFont="1" applyFill="1" applyBorder="1" applyAlignment="1" applyProtection="1">
      <alignment horizontal="center"/>
      <protection hidden="1"/>
    </xf>
    <xf numFmtId="3" fontId="14" fillId="65" borderId="36" xfId="0" applyNumberFormat="1" applyFont="1" applyFill="1" applyBorder="1" applyAlignment="1" applyProtection="1">
      <alignment horizontal="center"/>
      <protection hidden="1"/>
    </xf>
    <xf numFmtId="3" fontId="14" fillId="64" borderId="35" xfId="0" applyNumberFormat="1" applyFont="1" applyFill="1" applyBorder="1" applyAlignment="1" applyProtection="1">
      <alignment horizontal="center"/>
      <protection hidden="1"/>
    </xf>
    <xf numFmtId="3" fontId="14" fillId="65" borderId="35" xfId="0" applyNumberFormat="1" applyFont="1" applyFill="1" applyBorder="1" applyAlignment="1" applyProtection="1">
      <alignment horizontal="center"/>
      <protection hidden="1"/>
    </xf>
    <xf numFmtId="3" fontId="14" fillId="65" borderId="5" xfId="0" applyNumberFormat="1" applyFont="1" applyFill="1" applyBorder="1" applyAlignment="1" applyProtection="1">
      <alignment horizontal="center"/>
      <protection hidden="1"/>
    </xf>
    <xf numFmtId="0" fontId="2" fillId="11" borderId="45" xfId="0" applyFont="1" applyFill="1" applyBorder="1" applyAlignment="1">
      <alignment horizontal="center"/>
    </xf>
    <xf numFmtId="0" fontId="2" fillId="39" borderId="73" xfId="0" applyFont="1" applyFill="1" applyBorder="1" applyAlignment="1">
      <alignment horizontal="center"/>
    </xf>
    <xf numFmtId="0" fontId="2" fillId="72" borderId="125" xfId="0" applyFont="1" applyFill="1" applyBorder="1" applyAlignment="1">
      <alignment horizontal="center"/>
    </xf>
    <xf numFmtId="3" fontId="9" fillId="63" borderId="126" xfId="0" applyNumberFormat="1" applyFont="1" applyFill="1" applyBorder="1" applyAlignment="1" applyProtection="1">
      <alignment horizontal="center"/>
      <protection hidden="1"/>
    </xf>
    <xf numFmtId="3" fontId="9" fillId="17" borderId="127" xfId="0" applyNumberFormat="1" applyFont="1" applyFill="1" applyBorder="1" applyAlignment="1" applyProtection="1">
      <alignment horizontal="center"/>
      <protection locked="0"/>
    </xf>
    <xf numFmtId="3" fontId="14" fillId="63" borderId="128" xfId="0" applyNumberFormat="1" applyFont="1" applyFill="1" applyBorder="1" applyAlignment="1" applyProtection="1">
      <alignment horizontal="center"/>
      <protection hidden="1"/>
    </xf>
    <xf numFmtId="3" fontId="9" fillId="65" borderId="118" xfId="0" applyNumberFormat="1" applyFont="1" applyFill="1" applyBorder="1" applyAlignment="1" applyProtection="1">
      <alignment horizontal="center"/>
      <protection hidden="1"/>
    </xf>
    <xf numFmtId="3" fontId="9" fillId="19" borderId="127" xfId="0" applyNumberFormat="1" applyFont="1" applyFill="1" applyBorder="1" applyAlignment="1" applyProtection="1">
      <alignment horizontal="center"/>
      <protection locked="0"/>
    </xf>
    <xf numFmtId="3" fontId="14" fillId="65" borderId="129" xfId="0" applyNumberFormat="1" applyFont="1" applyFill="1" applyBorder="1" applyAlignment="1" applyProtection="1">
      <alignment horizontal="center"/>
      <protection hidden="1"/>
    </xf>
    <xf numFmtId="0" fontId="2" fillId="53" borderId="2" xfId="0" applyNumberFormat="1" applyFont="1" applyFill="1" applyBorder="1" applyAlignment="1" applyProtection="1">
      <alignment horizontal="center"/>
      <protection hidden="1"/>
    </xf>
    <xf numFmtId="0" fontId="2" fillId="43" borderId="65" xfId="0" applyFont="1" applyFill="1" applyBorder="1" applyAlignment="1" applyProtection="1">
      <alignment horizontal="center"/>
      <protection locked="0"/>
    </xf>
    <xf numFmtId="0" fontId="2" fillId="53" borderId="8" xfId="0" applyFont="1" applyFill="1" applyBorder="1" applyAlignment="1" applyProtection="1">
      <alignment horizontal="center"/>
      <protection hidden="1"/>
    </xf>
    <xf numFmtId="0" fontId="2" fillId="43" borderId="31" xfId="0" applyFont="1" applyFill="1" applyBorder="1" applyAlignment="1" applyProtection="1">
      <alignment horizontal="center"/>
      <protection locked="0"/>
    </xf>
    <xf numFmtId="0" fontId="35" fillId="52" borderId="43" xfId="0" applyFont="1" applyFill="1" applyBorder="1" applyAlignment="1" applyProtection="1">
      <alignment horizontal="center"/>
      <protection locked="0"/>
    </xf>
    <xf numFmtId="0" fontId="2" fillId="43" borderId="43" xfId="0" applyFont="1" applyFill="1" applyBorder="1" applyAlignment="1" applyProtection="1">
      <alignment horizontal="center"/>
      <protection locked="0"/>
    </xf>
    <xf numFmtId="0" fontId="2" fillId="52" borderId="43" xfId="0" applyFont="1" applyFill="1" applyBorder="1" applyAlignment="1" applyProtection="1">
      <alignment horizontal="center"/>
      <protection locked="0"/>
    </xf>
    <xf numFmtId="0" fontId="2" fillId="11" borderId="0" xfId="0" applyFont="1" applyFill="1" applyBorder="1" applyAlignment="1" applyProtection="1">
      <alignment horizontal="center"/>
      <protection hidden="1"/>
    </xf>
    <xf numFmtId="3" fontId="44" fillId="11" borderId="0" xfId="0" applyNumberFormat="1" applyFont="1" applyFill="1" applyBorder="1" applyAlignment="1">
      <alignment horizontal="center"/>
    </xf>
    <xf numFmtId="0" fontId="0" fillId="11" borderId="0" xfId="0" applyFill="1" applyBorder="1" applyAlignment="1" applyProtection="1">
      <alignment horizontal="center"/>
      <protection locked="0"/>
    </xf>
    <xf numFmtId="3" fontId="0" fillId="11" borderId="0" xfId="0" applyNumberFormat="1" applyFill="1" applyBorder="1" applyAlignment="1">
      <alignment horizontal="center"/>
    </xf>
    <xf numFmtId="3" fontId="36" fillId="11" borderId="0" xfId="0" applyNumberFormat="1" applyFont="1" applyFill="1" applyBorder="1" applyAlignment="1" applyProtection="1">
      <alignment horizontal="center"/>
    </xf>
    <xf numFmtId="165" fontId="2" fillId="11" borderId="0" xfId="0" applyNumberFormat="1" applyFont="1" applyFill="1" applyBorder="1" applyAlignment="1" applyProtection="1">
      <alignment horizontal="center"/>
      <protection hidden="1"/>
    </xf>
    <xf numFmtId="0" fontId="2" fillId="11" borderId="0" xfId="0" applyFont="1" applyFill="1" applyBorder="1" applyAlignment="1" applyProtection="1">
      <alignment horizontal="center"/>
      <protection locked="0"/>
    </xf>
    <xf numFmtId="0" fontId="2" fillId="53" borderId="4" xfId="0" applyFont="1" applyFill="1" applyBorder="1" applyAlignment="1" applyProtection="1">
      <alignment horizontal="center"/>
      <protection locked="0"/>
    </xf>
    <xf numFmtId="0" fontId="2" fillId="44" borderId="6" xfId="0" applyFont="1" applyFill="1" applyBorder="1" applyAlignment="1" applyProtection="1">
      <alignment horizontal="center"/>
      <protection locked="0"/>
    </xf>
    <xf numFmtId="0" fontId="2" fillId="73" borderId="6" xfId="0" applyFont="1" applyFill="1" applyBorder="1" applyAlignment="1" applyProtection="1">
      <alignment horizontal="center"/>
      <protection locked="0"/>
    </xf>
    <xf numFmtId="0" fontId="2" fillId="74" borderId="6" xfId="0" applyFont="1" applyFill="1" applyBorder="1" applyAlignment="1" applyProtection="1">
      <alignment horizontal="center"/>
      <protection locked="0"/>
    </xf>
    <xf numFmtId="0" fontId="2" fillId="82" borderId="6" xfId="0" applyFont="1" applyFill="1" applyBorder="1" applyAlignment="1" applyProtection="1">
      <alignment horizontal="center"/>
      <protection locked="0"/>
    </xf>
    <xf numFmtId="0" fontId="2" fillId="76" borderId="6" xfId="0" applyFont="1" applyFill="1" applyBorder="1" applyAlignment="1" applyProtection="1">
      <alignment horizontal="center"/>
      <protection locked="0"/>
    </xf>
    <xf numFmtId="0" fontId="2" fillId="11" borderId="0" xfId="0" applyNumberFormat="1" applyFont="1" applyFill="1" applyBorder="1" applyAlignment="1" applyProtection="1">
      <alignment horizontal="center"/>
      <protection hidden="1"/>
    </xf>
    <xf numFmtId="0" fontId="2" fillId="77" borderId="40" xfId="0" applyFont="1" applyFill="1" applyBorder="1" applyAlignment="1" applyProtection="1">
      <alignment horizontal="center"/>
      <protection locked="0"/>
    </xf>
    <xf numFmtId="0" fontId="2" fillId="39" borderId="61" xfId="0" applyFont="1" applyFill="1" applyBorder="1" applyAlignment="1" applyProtection="1">
      <alignment horizontal="center"/>
      <protection hidden="1"/>
    </xf>
    <xf numFmtId="0" fontId="2" fillId="51" borderId="27" xfId="0" applyFont="1" applyFill="1" applyBorder="1" applyAlignment="1" applyProtection="1">
      <alignment horizontal="center"/>
      <protection hidden="1"/>
    </xf>
    <xf numFmtId="0" fontId="2" fillId="60" borderId="28" xfId="0" applyFont="1" applyFill="1" applyBorder="1" applyAlignment="1" applyProtection="1">
      <alignment horizontal="center"/>
      <protection hidden="1"/>
    </xf>
    <xf numFmtId="0" fontId="2" fillId="51" borderId="28" xfId="0" applyFont="1" applyFill="1" applyBorder="1" applyAlignment="1" applyProtection="1">
      <alignment horizontal="center"/>
      <protection hidden="1"/>
    </xf>
    <xf numFmtId="0" fontId="2" fillId="51" borderId="25" xfId="0" applyFont="1" applyFill="1" applyBorder="1" applyAlignment="1" applyProtection="1">
      <alignment horizontal="center"/>
      <protection hidden="1"/>
    </xf>
    <xf numFmtId="0" fontId="2" fillId="53" borderId="3" xfId="0" applyFont="1" applyFill="1" applyBorder="1" applyAlignment="1" applyProtection="1">
      <alignment horizontal="center"/>
      <protection hidden="1"/>
    </xf>
    <xf numFmtId="0" fontId="2" fillId="44" borderId="5" xfId="0" applyFont="1" applyFill="1" applyBorder="1" applyAlignment="1" applyProtection="1">
      <alignment horizontal="center"/>
      <protection hidden="1"/>
    </xf>
    <xf numFmtId="165" fontId="2" fillId="73" borderId="5" xfId="0" applyNumberFormat="1" applyFont="1" applyFill="1" applyBorder="1" applyAlignment="1" applyProtection="1">
      <alignment horizontal="center"/>
      <protection hidden="1"/>
    </xf>
    <xf numFmtId="165" fontId="2" fillId="74" borderId="5" xfId="0" applyNumberFormat="1" applyFont="1" applyFill="1" applyBorder="1" applyAlignment="1" applyProtection="1">
      <alignment horizontal="center"/>
      <protection hidden="1"/>
    </xf>
    <xf numFmtId="165" fontId="2" fillId="82" borderId="5" xfId="0" applyNumberFormat="1" applyFont="1" applyFill="1" applyBorder="1" applyAlignment="1" applyProtection="1">
      <alignment horizontal="center"/>
      <protection hidden="1"/>
    </xf>
    <xf numFmtId="165" fontId="2" fillId="76" borderId="5" xfId="0" applyNumberFormat="1" applyFont="1" applyFill="1" applyBorder="1" applyAlignment="1" applyProtection="1">
      <alignment horizontal="center"/>
      <protection hidden="1"/>
    </xf>
    <xf numFmtId="165" fontId="2" fillId="77" borderId="7" xfId="0" applyNumberFormat="1" applyFont="1" applyFill="1" applyBorder="1" applyAlignment="1" applyProtection="1">
      <alignment horizontal="center"/>
      <protection hidden="1"/>
    </xf>
    <xf numFmtId="0" fontId="2" fillId="11" borderId="0" xfId="0" applyFont="1" applyFill="1" applyBorder="1" applyAlignment="1" applyProtection="1">
      <alignment horizontal="center"/>
      <protection hidden="1"/>
    </xf>
    <xf numFmtId="14" fontId="0" fillId="11" borderId="0" xfId="0" applyNumberFormat="1" applyFill="1" applyProtection="1">
      <protection hidden="1"/>
    </xf>
    <xf numFmtId="0" fontId="2" fillId="11" borderId="37" xfId="0" applyFont="1" applyFill="1" applyBorder="1" applyAlignment="1" applyProtection="1">
      <alignment horizontal="center"/>
      <protection hidden="1"/>
    </xf>
    <xf numFmtId="0" fontId="0" fillId="11" borderId="0" xfId="0" applyFill="1" applyProtection="1">
      <protection hidden="1"/>
    </xf>
    <xf numFmtId="0" fontId="44" fillId="11" borderId="0" xfId="0" applyFont="1" applyFill="1" applyBorder="1" applyAlignment="1" applyProtection="1">
      <alignment horizontal="center"/>
      <protection hidden="1"/>
    </xf>
    <xf numFmtId="20" fontId="0" fillId="11" borderId="0" xfId="0" applyNumberFormat="1" applyFill="1" applyProtection="1">
      <protection hidden="1"/>
    </xf>
    <xf numFmtId="0" fontId="2" fillId="55" borderId="89" xfId="0" applyFont="1" applyFill="1" applyBorder="1" applyAlignment="1" applyProtection="1">
      <alignment horizontal="center"/>
      <protection hidden="1"/>
    </xf>
    <xf numFmtId="0" fontId="2" fillId="58" borderId="89" xfId="0" applyFont="1" applyFill="1" applyBorder="1" applyAlignment="1" applyProtection="1">
      <alignment horizontal="center"/>
      <protection hidden="1"/>
    </xf>
    <xf numFmtId="0" fontId="2" fillId="56" borderId="89" xfId="0" applyFont="1" applyFill="1" applyBorder="1" applyAlignment="1" applyProtection="1">
      <alignment horizontal="center"/>
      <protection hidden="1"/>
    </xf>
    <xf numFmtId="0" fontId="2" fillId="57" borderId="89" xfId="0" applyFont="1" applyFill="1" applyBorder="1" applyAlignment="1" applyProtection="1">
      <alignment horizontal="center"/>
      <protection hidden="1"/>
    </xf>
    <xf numFmtId="0" fontId="2" fillId="0" borderId="0" xfId="0" applyFont="1" applyAlignment="1" applyProtection="1">
      <alignment horizontal="center"/>
      <protection hidden="1"/>
    </xf>
    <xf numFmtId="0" fontId="2" fillId="51" borderId="31" xfId="0" applyFont="1" applyFill="1" applyBorder="1" applyAlignment="1" applyProtection="1">
      <alignment horizontal="center"/>
      <protection locked="0"/>
    </xf>
    <xf numFmtId="0" fontId="2" fillId="60" borderId="43" xfId="0" applyFont="1" applyFill="1" applyBorder="1" applyAlignment="1" applyProtection="1">
      <alignment horizontal="center"/>
      <protection locked="0"/>
    </xf>
    <xf numFmtId="0" fontId="2" fillId="51" borderId="43" xfId="0" applyFont="1" applyFill="1" applyBorder="1" applyAlignment="1" applyProtection="1">
      <alignment horizontal="center"/>
      <protection locked="0"/>
    </xf>
    <xf numFmtId="0" fontId="2" fillId="51" borderId="65" xfId="0" applyFont="1" applyFill="1" applyBorder="1" applyAlignment="1" applyProtection="1">
      <alignment horizontal="center"/>
      <protection locked="0"/>
    </xf>
    <xf numFmtId="0" fontId="33" fillId="59" borderId="20" xfId="0" applyFont="1" applyFill="1" applyBorder="1" applyAlignment="1" applyProtection="1">
      <alignment horizontal="center"/>
      <protection locked="0"/>
    </xf>
    <xf numFmtId="0" fontId="0" fillId="11" borderId="26" xfId="0" applyFill="1" applyBorder="1"/>
    <xf numFmtId="0" fontId="2" fillId="11" borderId="44" xfId="0" applyFont="1" applyFill="1" applyBorder="1" applyAlignment="1" applyProtection="1">
      <alignment horizontal="center"/>
      <protection hidden="1"/>
    </xf>
    <xf numFmtId="0" fontId="2" fillId="11" borderId="40" xfId="0" applyFont="1" applyFill="1" applyBorder="1" applyAlignment="1" applyProtection="1">
      <alignment horizontal="center"/>
      <protection hidden="1"/>
    </xf>
    <xf numFmtId="3" fontId="2" fillId="15" borderId="83" xfId="0" applyNumberFormat="1" applyFont="1" applyFill="1" applyBorder="1" applyAlignment="1" applyProtection="1">
      <alignment horizontal="center"/>
      <protection hidden="1"/>
    </xf>
    <xf numFmtId="3" fontId="2" fillId="15" borderId="84" xfId="0" applyNumberFormat="1" applyFont="1" applyFill="1" applyBorder="1" applyAlignment="1" applyProtection="1">
      <alignment horizontal="center"/>
      <protection hidden="1"/>
    </xf>
    <xf numFmtId="3" fontId="2" fillId="29" borderId="83" xfId="0" applyNumberFormat="1" applyFont="1" applyFill="1" applyBorder="1" applyAlignment="1" applyProtection="1">
      <alignment horizontal="center"/>
      <protection hidden="1"/>
    </xf>
    <xf numFmtId="3" fontId="2" fillId="29" borderId="84" xfId="0" applyNumberFormat="1" applyFont="1" applyFill="1" applyBorder="1" applyAlignment="1" applyProtection="1">
      <alignment horizontal="center"/>
      <protection hidden="1"/>
    </xf>
    <xf numFmtId="3" fontId="2" fillId="25" borderId="85" xfId="0" applyNumberFormat="1" applyFont="1" applyFill="1" applyBorder="1" applyAlignment="1" applyProtection="1">
      <alignment horizontal="center"/>
      <protection hidden="1"/>
    </xf>
    <xf numFmtId="3" fontId="2" fillId="25" borderId="86" xfId="0" applyNumberFormat="1" applyFont="1" applyFill="1" applyBorder="1" applyAlignment="1" applyProtection="1">
      <alignment horizontal="center"/>
      <protection hidden="1"/>
    </xf>
    <xf numFmtId="0" fontId="2" fillId="11" borderId="78" xfId="0" applyFont="1" applyFill="1" applyBorder="1" applyAlignment="1" applyProtection="1">
      <alignment horizontal="center"/>
      <protection hidden="1"/>
    </xf>
    <xf numFmtId="20" fontId="15" fillId="11" borderId="14" xfId="0" applyNumberFormat="1" applyFont="1" applyFill="1" applyBorder="1" applyAlignment="1" applyProtection="1">
      <alignment horizontal="center"/>
      <protection hidden="1"/>
    </xf>
    <xf numFmtId="20" fontId="15" fillId="11" borderId="121" xfId="0" applyNumberFormat="1" applyFont="1" applyFill="1" applyBorder="1" applyAlignment="1" applyProtection="1">
      <alignment horizontal="center"/>
      <protection hidden="1"/>
    </xf>
    <xf numFmtId="0" fontId="2" fillId="11" borderId="14" xfId="0" applyFont="1" applyFill="1" applyBorder="1" applyAlignment="1" applyProtection="1">
      <alignment horizontal="center"/>
      <protection hidden="1"/>
    </xf>
    <xf numFmtId="0" fontId="2" fillId="11" borderId="15" xfId="0" applyFont="1" applyFill="1" applyBorder="1" applyAlignment="1" applyProtection="1">
      <alignment horizontal="center"/>
      <protection hidden="1"/>
    </xf>
    <xf numFmtId="0" fontId="2" fillId="11" borderId="121" xfId="0" applyFont="1" applyFill="1" applyBorder="1" applyAlignment="1" applyProtection="1">
      <alignment horizontal="center"/>
      <protection hidden="1"/>
    </xf>
    <xf numFmtId="0" fontId="2" fillId="15" borderId="123" xfId="0" applyFont="1" applyFill="1" applyBorder="1" applyAlignment="1" applyProtection="1">
      <alignment horizontal="center"/>
      <protection hidden="1"/>
    </xf>
    <xf numFmtId="0" fontId="2" fillId="15" borderId="16" xfId="0" applyFont="1" applyFill="1" applyBorder="1" applyAlignment="1" applyProtection="1">
      <alignment horizontal="center"/>
      <protection hidden="1"/>
    </xf>
    <xf numFmtId="0" fontId="2" fillId="15" borderId="20" xfId="0" applyFont="1" applyFill="1" applyBorder="1" applyAlignment="1" applyProtection="1">
      <alignment horizontal="center"/>
      <protection hidden="1"/>
    </xf>
    <xf numFmtId="0" fontId="2" fillId="15" borderId="61" xfId="0" applyFont="1" applyFill="1" applyBorder="1" applyAlignment="1" applyProtection="1">
      <alignment horizontal="center"/>
      <protection hidden="1"/>
    </xf>
    <xf numFmtId="0" fontId="0" fillId="10" borderId="31" xfId="0" applyFill="1" applyBorder="1" applyAlignment="1" applyProtection="1">
      <alignment horizontal="center"/>
      <protection locked="0"/>
    </xf>
    <xf numFmtId="0" fontId="0" fillId="10" borderId="119" xfId="0" applyFill="1" applyBorder="1" applyAlignment="1" applyProtection="1">
      <alignment horizontal="center"/>
      <protection locked="0"/>
    </xf>
    <xf numFmtId="0" fontId="0" fillId="10" borderId="44" xfId="0" applyFill="1" applyBorder="1" applyAlignment="1" applyProtection="1">
      <alignment horizontal="center"/>
      <protection locked="0"/>
    </xf>
    <xf numFmtId="0" fontId="0" fillId="10" borderId="120" xfId="0" applyFill="1" applyBorder="1" applyAlignment="1" applyProtection="1">
      <alignment horizontal="center"/>
      <protection locked="0"/>
    </xf>
    <xf numFmtId="0" fontId="2" fillId="11" borderId="16" xfId="0" applyFont="1" applyFill="1" applyBorder="1" applyAlignment="1" applyProtection="1">
      <alignment horizontal="center"/>
      <protection hidden="1"/>
    </xf>
    <xf numFmtId="0" fontId="0" fillId="11" borderId="14" xfId="0" applyFill="1" applyBorder="1" applyAlignment="1" applyProtection="1">
      <alignment horizontal="center"/>
      <protection hidden="1"/>
    </xf>
    <xf numFmtId="0" fontId="0" fillId="11" borderId="2" xfId="0" applyFill="1" applyBorder="1" applyAlignment="1" applyProtection="1">
      <alignment horizontal="center"/>
      <protection hidden="1"/>
    </xf>
    <xf numFmtId="0" fontId="2" fillId="11" borderId="60" xfId="0" applyFont="1" applyFill="1" applyBorder="1" applyAlignment="1" applyProtection="1">
      <alignment horizontal="center"/>
      <protection hidden="1"/>
    </xf>
    <xf numFmtId="0" fontId="2" fillId="11" borderId="48" xfId="0" applyFont="1" applyFill="1" applyBorder="1" applyAlignment="1" applyProtection="1">
      <alignment horizontal="center"/>
      <protection hidden="1"/>
    </xf>
    <xf numFmtId="0" fontId="2" fillId="20" borderId="60" xfId="0" applyFont="1" applyFill="1" applyBorder="1" applyAlignment="1" applyProtection="1">
      <alignment horizontal="center"/>
      <protection hidden="1"/>
    </xf>
    <xf numFmtId="0" fontId="2" fillId="20" borderId="48" xfId="0" applyFont="1" applyFill="1" applyBorder="1" applyAlignment="1" applyProtection="1">
      <alignment horizontal="center"/>
      <protection hidden="1"/>
    </xf>
    <xf numFmtId="0" fontId="2" fillId="29" borderId="14" xfId="0" applyFont="1" applyFill="1" applyBorder="1" applyAlignment="1" applyProtection="1">
      <alignment horizontal="center"/>
      <protection hidden="1"/>
    </xf>
    <xf numFmtId="0" fontId="2" fillId="29" borderId="2" xfId="0" applyFont="1" applyFill="1" applyBorder="1" applyAlignment="1" applyProtection="1">
      <alignment horizontal="center"/>
      <protection hidden="1"/>
    </xf>
    <xf numFmtId="0" fontId="2" fillId="66" borderId="8" xfId="0" applyFont="1" applyFill="1" applyBorder="1" applyAlignment="1" applyProtection="1">
      <alignment horizontal="center"/>
      <protection hidden="1"/>
    </xf>
    <xf numFmtId="0" fontId="2" fillId="66" borderId="46" xfId="0" applyFont="1" applyFill="1" applyBorder="1" applyAlignment="1" applyProtection="1">
      <alignment horizontal="center"/>
      <protection hidden="1"/>
    </xf>
    <xf numFmtId="0" fontId="2" fillId="67" borderId="14" xfId="0" applyFont="1" applyFill="1" applyBorder="1" applyAlignment="1" applyProtection="1">
      <alignment horizontal="center"/>
      <protection hidden="1"/>
    </xf>
    <xf numFmtId="0" fontId="2" fillId="67" borderId="2" xfId="0" applyFont="1" applyFill="1" applyBorder="1" applyAlignment="1" applyProtection="1">
      <alignment horizontal="center"/>
      <protection hidden="1"/>
    </xf>
    <xf numFmtId="0" fontId="2" fillId="11" borderId="2" xfId="0" applyFont="1" applyFill="1" applyBorder="1" applyAlignment="1" applyProtection="1">
      <alignment horizontal="center"/>
      <protection hidden="1"/>
    </xf>
    <xf numFmtId="0" fontId="2" fillId="11" borderId="63" xfId="0" applyFont="1" applyFill="1" applyBorder="1" applyAlignment="1" applyProtection="1">
      <alignment horizontal="center"/>
      <protection hidden="1"/>
    </xf>
    <xf numFmtId="0" fontId="2" fillId="11" borderId="64" xfId="0" applyFont="1" applyFill="1" applyBorder="1" applyAlignment="1" applyProtection="1">
      <alignment horizontal="center"/>
      <protection hidden="1"/>
    </xf>
    <xf numFmtId="0" fontId="2" fillId="11" borderId="37" xfId="0" applyFont="1" applyFill="1" applyBorder="1" applyAlignment="1" applyProtection="1">
      <alignment horizontal="center"/>
      <protection hidden="1"/>
    </xf>
    <xf numFmtId="0" fontId="2" fillId="11" borderId="0" xfId="0" applyFont="1" applyFill="1" applyBorder="1" applyAlignment="1" applyProtection="1">
      <alignment horizontal="center"/>
      <protection hidden="1"/>
    </xf>
    <xf numFmtId="0" fontId="2" fillId="10" borderId="37" xfId="0" applyFont="1" applyFill="1" applyBorder="1" applyAlignment="1" applyProtection="1">
      <alignment horizontal="center"/>
      <protection hidden="1"/>
    </xf>
    <xf numFmtId="0" fontId="2" fillId="10" borderId="0" xfId="0" applyFont="1" applyFill="1" applyBorder="1" applyAlignment="1" applyProtection="1">
      <alignment horizontal="center"/>
      <protection hidden="1"/>
    </xf>
    <xf numFmtId="0" fontId="28" fillId="0" borderId="13" xfId="0" applyFont="1" applyBorder="1" applyAlignment="1" applyProtection="1">
      <alignment horizontal="center"/>
      <protection hidden="1"/>
    </xf>
    <xf numFmtId="0" fontId="28" fillId="0" borderId="62" xfId="0" applyFont="1" applyBorder="1" applyAlignment="1" applyProtection="1">
      <alignment horizontal="center"/>
      <protection hidden="1"/>
    </xf>
    <xf numFmtId="0" fontId="2" fillId="11" borderId="0" xfId="0" applyFont="1" applyFill="1" applyAlignment="1" applyProtection="1">
      <alignment horizontal="center"/>
      <protection hidden="1"/>
    </xf>
    <xf numFmtId="0" fontId="0" fillId="11" borderId="0" xfId="0" applyFill="1" applyAlignment="1" applyProtection="1">
      <alignment horizontal="center"/>
      <protection hidden="1"/>
    </xf>
    <xf numFmtId="0" fontId="0" fillId="11" borderId="0" xfId="0" applyFill="1" applyProtection="1">
      <protection hidden="1"/>
    </xf>
    <xf numFmtId="0" fontId="15" fillId="11" borderId="0" xfId="0" applyFont="1" applyFill="1" applyAlignment="1" applyProtection="1">
      <alignment horizontal="center"/>
      <protection hidden="1"/>
    </xf>
    <xf numFmtId="0" fontId="2" fillId="4" borderId="60" xfId="0" applyFont="1" applyFill="1" applyBorder="1" applyAlignment="1" applyProtection="1">
      <alignment horizontal="center"/>
      <protection hidden="1"/>
    </xf>
    <xf numFmtId="0" fontId="2" fillId="4" borderId="48" xfId="0" applyFont="1" applyFill="1" applyBorder="1" applyAlignment="1" applyProtection="1">
      <alignment horizontal="center"/>
      <protection hidden="1"/>
    </xf>
    <xf numFmtId="0" fontId="2" fillId="60" borderId="8" xfId="0" applyFont="1" applyFill="1" applyBorder="1" applyAlignment="1" applyProtection="1">
      <alignment horizontal="center"/>
      <protection hidden="1"/>
    </xf>
    <xf numFmtId="0" fontId="2" fillId="60" borderId="46" xfId="0" applyFont="1" applyFill="1" applyBorder="1" applyAlignment="1" applyProtection="1">
      <alignment horizontal="center"/>
      <protection hidden="1"/>
    </xf>
    <xf numFmtId="0" fontId="2" fillId="20" borderId="63" xfId="0" applyFont="1" applyFill="1" applyBorder="1" applyAlignment="1" applyProtection="1">
      <alignment horizontal="center"/>
      <protection hidden="1"/>
    </xf>
    <xf numFmtId="0" fontId="2" fillId="20" borderId="64" xfId="0" applyFont="1" applyFill="1" applyBorder="1" applyAlignment="1" applyProtection="1">
      <alignment horizontal="center"/>
      <protection hidden="1"/>
    </xf>
    <xf numFmtId="0" fontId="2" fillId="6" borderId="12" xfId="0" applyFont="1" applyFill="1" applyBorder="1" applyAlignment="1" applyProtection="1">
      <alignment horizontal="center"/>
      <protection hidden="1"/>
    </xf>
    <xf numFmtId="0" fontId="2" fillId="6" borderId="87" xfId="0" applyFont="1" applyFill="1" applyBorder="1" applyAlignment="1" applyProtection="1">
      <alignment horizontal="center"/>
      <protection hidden="1"/>
    </xf>
    <xf numFmtId="0" fontId="28" fillId="11" borderId="13" xfId="0" applyFont="1" applyFill="1" applyBorder="1" applyAlignment="1" applyProtection="1">
      <alignment horizontal="center"/>
      <protection hidden="1"/>
    </xf>
    <xf numFmtId="0" fontId="28" fillId="11" borderId="62" xfId="0" applyFont="1" applyFill="1" applyBorder="1" applyAlignment="1" applyProtection="1">
      <alignment horizontal="center"/>
      <protection hidden="1"/>
    </xf>
    <xf numFmtId="0" fontId="28" fillId="11" borderId="17" xfId="0" applyFont="1" applyFill="1" applyBorder="1" applyAlignment="1" applyProtection="1">
      <alignment horizontal="center"/>
      <protection hidden="1"/>
    </xf>
    <xf numFmtId="3" fontId="15" fillId="10" borderId="6" xfId="0" applyNumberFormat="1" applyFont="1" applyFill="1" applyBorder="1" applyAlignment="1" applyProtection="1">
      <alignment horizontal="center"/>
      <protection locked="0"/>
    </xf>
    <xf numFmtId="3" fontId="15" fillId="10" borderId="48" xfId="0" applyNumberFormat="1" applyFont="1" applyFill="1" applyBorder="1" applyAlignment="1" applyProtection="1">
      <alignment horizontal="center"/>
      <protection locked="0"/>
    </xf>
    <xf numFmtId="3" fontId="15" fillId="10" borderId="33" xfId="0" applyNumberFormat="1" applyFont="1" applyFill="1" applyBorder="1" applyAlignment="1" applyProtection="1">
      <alignment horizontal="center"/>
      <protection locked="0"/>
    </xf>
    <xf numFmtId="0" fontId="2" fillId="50" borderId="106" xfId="0" applyFont="1" applyFill="1" applyBorder="1" applyAlignment="1" applyProtection="1">
      <alignment horizontal="center"/>
      <protection hidden="1"/>
    </xf>
    <xf numFmtId="0" fontId="2" fillId="50" borderId="107" xfId="0" applyFont="1" applyFill="1" applyBorder="1" applyAlignment="1" applyProtection="1">
      <alignment horizontal="center"/>
      <protection hidden="1"/>
    </xf>
    <xf numFmtId="3" fontId="2" fillId="34" borderId="83" xfId="0" applyNumberFormat="1" applyFont="1" applyFill="1" applyBorder="1" applyAlignment="1" applyProtection="1">
      <alignment horizontal="center"/>
      <protection hidden="1"/>
    </xf>
    <xf numFmtId="3" fontId="2" fillId="34" borderId="84" xfId="0" applyNumberFormat="1" applyFont="1" applyFill="1" applyBorder="1" applyAlignment="1" applyProtection="1">
      <alignment horizontal="center"/>
      <protection hidden="1"/>
    </xf>
    <xf numFmtId="3" fontId="2" fillId="35" borderId="83" xfId="0" applyNumberFormat="1" applyFont="1" applyFill="1" applyBorder="1" applyAlignment="1" applyProtection="1">
      <alignment horizontal="center"/>
      <protection hidden="1"/>
    </xf>
    <xf numFmtId="3" fontId="2" fillId="35" borderId="84" xfId="0" applyNumberFormat="1" applyFont="1" applyFill="1" applyBorder="1" applyAlignment="1" applyProtection="1">
      <alignment horizontal="center"/>
      <protection hidden="1"/>
    </xf>
    <xf numFmtId="0" fontId="2" fillId="11" borderId="80" xfId="0" applyFont="1" applyFill="1" applyBorder="1" applyAlignment="1" applyProtection="1">
      <alignment horizontal="center"/>
      <protection hidden="1"/>
    </xf>
    <xf numFmtId="0" fontId="2" fillId="11" borderId="81" xfId="0" applyFont="1" applyFill="1" applyBorder="1" applyAlignment="1" applyProtection="1">
      <alignment horizontal="center"/>
      <protection hidden="1"/>
    </xf>
    <xf numFmtId="0" fontId="2" fillId="11" borderId="82" xfId="0" applyFont="1" applyFill="1" applyBorder="1" applyAlignment="1" applyProtection="1">
      <alignment horizontal="center"/>
      <protection hidden="1"/>
    </xf>
    <xf numFmtId="0" fontId="2" fillId="11" borderId="0" xfId="0" applyNumberFormat="1" applyFont="1" applyFill="1" applyBorder="1" applyAlignment="1" applyProtection="1">
      <alignment horizontal="center"/>
      <protection hidden="1"/>
    </xf>
    <xf numFmtId="0" fontId="2" fillId="11" borderId="53" xfId="0" applyFont="1" applyFill="1" applyBorder="1" applyAlignment="1" applyProtection="1">
      <alignment horizontal="center"/>
      <protection hidden="1"/>
    </xf>
    <xf numFmtId="0" fontId="2" fillId="11" borderId="52" xfId="0" applyFont="1" applyFill="1" applyBorder="1" applyAlignment="1" applyProtection="1">
      <alignment horizontal="center"/>
      <protection hidden="1"/>
    </xf>
    <xf numFmtId="0" fontId="2" fillId="11" borderId="59" xfId="0" applyFont="1" applyFill="1" applyBorder="1" applyAlignment="1" applyProtection="1">
      <alignment horizontal="center"/>
      <protection hidden="1"/>
    </xf>
    <xf numFmtId="0" fontId="2" fillId="11" borderId="31" xfId="0" applyFont="1" applyFill="1" applyBorder="1" applyAlignment="1" applyProtection="1">
      <alignment horizontal="center"/>
      <protection hidden="1"/>
    </xf>
    <xf numFmtId="0" fontId="2" fillId="11" borderId="70" xfId="0" applyFont="1" applyFill="1" applyBorder="1" applyAlignment="1" applyProtection="1">
      <alignment horizontal="center"/>
      <protection hidden="1"/>
    </xf>
    <xf numFmtId="3" fontId="15" fillId="27" borderId="6" xfId="0" applyNumberFormat="1" applyFont="1" applyFill="1" applyBorder="1" applyAlignment="1" applyProtection="1">
      <alignment horizontal="center"/>
      <protection locked="0"/>
    </xf>
    <xf numFmtId="3" fontId="15" fillId="27" borderId="48" xfId="0" applyNumberFormat="1" applyFont="1" applyFill="1" applyBorder="1" applyAlignment="1" applyProtection="1">
      <alignment horizontal="center"/>
      <protection locked="0"/>
    </xf>
    <xf numFmtId="3" fontId="15" fillId="27" borderId="33" xfId="0" applyNumberFormat="1" applyFont="1" applyFill="1" applyBorder="1" applyAlignment="1" applyProtection="1">
      <alignment horizontal="center"/>
      <protection locked="0"/>
    </xf>
    <xf numFmtId="3" fontId="15" fillId="10" borderId="40" xfId="0" applyNumberFormat="1" applyFont="1" applyFill="1" applyBorder="1" applyAlignment="1" applyProtection="1">
      <alignment horizontal="center"/>
      <protection locked="0"/>
    </xf>
    <xf numFmtId="3" fontId="15" fillId="10" borderId="87" xfId="0" applyNumberFormat="1" applyFont="1" applyFill="1" applyBorder="1" applyAlignment="1" applyProtection="1">
      <alignment horizontal="center"/>
      <protection locked="0"/>
    </xf>
    <xf numFmtId="3" fontId="15" fillId="10" borderId="130" xfId="0" applyNumberFormat="1" applyFont="1" applyFill="1" applyBorder="1" applyAlignment="1" applyProtection="1">
      <alignment horizontal="center"/>
      <protection locked="0"/>
    </xf>
    <xf numFmtId="0" fontId="33" fillId="59" borderId="99" xfId="0" applyFont="1" applyFill="1" applyBorder="1" applyAlignment="1" applyProtection="1">
      <alignment horizontal="right"/>
      <protection hidden="1"/>
    </xf>
    <xf numFmtId="0" fontId="33" fillId="59" borderId="16" xfId="0" applyFont="1" applyFill="1" applyBorder="1" applyAlignment="1" applyProtection="1">
      <alignment horizontal="right"/>
      <protection hidden="1"/>
    </xf>
    <xf numFmtId="0" fontId="28" fillId="82" borderId="131" xfId="0" applyFont="1" applyFill="1" applyBorder="1" applyAlignment="1" applyProtection="1">
      <alignment horizontal="center"/>
      <protection hidden="1"/>
    </xf>
    <xf numFmtId="0" fontId="28" fillId="82" borderId="9" xfId="0" applyFont="1" applyFill="1" applyBorder="1" applyAlignment="1" applyProtection="1">
      <alignment horizontal="center"/>
      <protection hidden="1"/>
    </xf>
    <xf numFmtId="0" fontId="2" fillId="82" borderId="91" xfId="0" applyFont="1" applyFill="1" applyBorder="1" applyAlignment="1" applyProtection="1">
      <alignment horizontal="center"/>
      <protection hidden="1"/>
    </xf>
    <xf numFmtId="0" fontId="2" fillId="82" borderId="132" xfId="0" applyFont="1" applyFill="1" applyBorder="1" applyAlignment="1" applyProtection="1">
      <alignment horizontal="center"/>
      <protection hidden="1"/>
    </xf>
    <xf numFmtId="0" fontId="2" fillId="82" borderId="32" xfId="0" applyFont="1" applyFill="1" applyBorder="1" applyAlignment="1" applyProtection="1">
      <alignment horizontal="center"/>
      <protection hidden="1"/>
    </xf>
    <xf numFmtId="3" fontId="15" fillId="10" borderId="70" xfId="0" applyNumberFormat="1" applyFont="1" applyFill="1" applyBorder="1" applyAlignment="1" applyProtection="1">
      <alignment horizontal="center"/>
      <protection locked="0"/>
    </xf>
    <xf numFmtId="3" fontId="15" fillId="10" borderId="62" xfId="0" applyNumberFormat="1" applyFont="1" applyFill="1" applyBorder="1" applyAlignment="1" applyProtection="1">
      <alignment horizontal="center"/>
      <protection locked="0"/>
    </xf>
    <xf numFmtId="3" fontId="15" fillId="10" borderId="10" xfId="0" applyNumberFormat="1" applyFont="1" applyFill="1" applyBorder="1" applyAlignment="1" applyProtection="1">
      <alignment horizontal="center"/>
      <protection locked="0"/>
    </xf>
    <xf numFmtId="0" fontId="2" fillId="61" borderId="8" xfId="0" applyFont="1" applyFill="1" applyBorder="1" applyAlignment="1" applyProtection="1">
      <alignment horizontal="center"/>
      <protection hidden="1"/>
    </xf>
    <xf numFmtId="0" fontId="2" fillId="61" borderId="46" xfId="0" applyFont="1" applyFill="1" applyBorder="1" applyAlignment="1" applyProtection="1">
      <alignment horizontal="center"/>
      <protection hidden="1"/>
    </xf>
    <xf numFmtId="0" fontId="2" fillId="61" borderId="11" xfId="0" applyFont="1" applyFill="1" applyBorder="1" applyAlignment="1" applyProtection="1">
      <alignment horizontal="center"/>
      <protection hidden="1"/>
    </xf>
    <xf numFmtId="0" fontId="2" fillId="11" borderId="91" xfId="0" applyFont="1" applyFill="1" applyBorder="1" applyAlignment="1">
      <alignment horizontal="center"/>
    </xf>
    <xf numFmtId="0" fontId="2" fillId="11" borderId="117" xfId="0" applyFont="1" applyFill="1" applyBorder="1" applyAlignment="1">
      <alignment horizontal="center"/>
    </xf>
    <xf numFmtId="0" fontId="2" fillId="11" borderId="14" xfId="0" applyFont="1" applyFill="1" applyBorder="1" applyAlignment="1">
      <alignment horizontal="center"/>
    </xf>
    <xf numFmtId="0" fontId="2" fillId="11" borderId="15" xfId="0" applyFont="1" applyFill="1" applyBorder="1" applyAlignment="1">
      <alignment horizontal="center"/>
    </xf>
    <xf numFmtId="0" fontId="2" fillId="11" borderId="16" xfId="0" applyFont="1" applyFill="1" applyBorder="1" applyAlignment="1">
      <alignment horizontal="center"/>
    </xf>
    <xf numFmtId="0" fontId="29" fillId="11" borderId="61" xfId="0" applyFont="1" applyFill="1" applyBorder="1" applyAlignment="1">
      <alignment horizontal="center" vertical="center"/>
    </xf>
    <xf numFmtId="0" fontId="29" fillId="11" borderId="73" xfId="0" applyFont="1" applyFill="1" applyBorder="1" applyAlignment="1">
      <alignment horizontal="center" vertical="center"/>
    </xf>
    <xf numFmtId="0" fontId="2" fillId="16" borderId="15" xfId="0" applyFont="1" applyFill="1" applyBorder="1" applyAlignment="1">
      <alignment horizontal="center"/>
    </xf>
    <xf numFmtId="0" fontId="2" fillId="18" borderId="99" xfId="0" applyFont="1" applyFill="1" applyBorder="1" applyAlignment="1">
      <alignment horizontal="center"/>
    </xf>
    <xf numFmtId="0" fontId="2" fillId="18" borderId="15" xfId="0" applyFont="1" applyFill="1" applyBorder="1" applyAlignment="1">
      <alignment horizontal="center"/>
    </xf>
    <xf numFmtId="0" fontId="2" fillId="18" borderId="16" xfId="0" applyFont="1" applyFill="1" applyBorder="1" applyAlignment="1">
      <alignment horizontal="center"/>
    </xf>
    <xf numFmtId="0" fontId="2" fillId="68" borderId="13" xfId="0" applyFont="1" applyFill="1" applyBorder="1" applyAlignment="1">
      <alignment horizontal="center"/>
    </xf>
    <xf numFmtId="0" fontId="2" fillId="68" borderId="88" xfId="0" applyFont="1" applyFill="1" applyBorder="1" applyAlignment="1">
      <alignment horizontal="center"/>
    </xf>
    <xf numFmtId="0" fontId="2" fillId="69" borderId="31" xfId="0" applyFont="1" applyFill="1" applyBorder="1" applyAlignment="1">
      <alignment horizontal="center"/>
    </xf>
    <xf numFmtId="0" fontId="2" fillId="69" borderId="90" xfId="0" applyFont="1" applyFill="1" applyBorder="1" applyAlignment="1">
      <alignment horizontal="center"/>
    </xf>
    <xf numFmtId="0" fontId="2" fillId="70" borderId="31" xfId="0" applyFont="1" applyFill="1" applyBorder="1" applyAlignment="1">
      <alignment horizontal="center"/>
    </xf>
    <xf numFmtId="0" fontId="2" fillId="70" borderId="90" xfId="0" applyFont="1" applyFill="1" applyBorder="1" applyAlignment="1">
      <alignment horizontal="center"/>
    </xf>
    <xf numFmtId="0" fontId="31" fillId="59" borderId="133" xfId="0" applyFont="1" applyFill="1" applyBorder="1" applyAlignment="1">
      <alignment horizontal="center"/>
    </xf>
    <xf numFmtId="0" fontId="31" fillId="59" borderId="38" xfId="0" applyFont="1" applyFill="1" applyBorder="1" applyAlignment="1">
      <alignment horizontal="center"/>
    </xf>
    <xf numFmtId="0" fontId="31" fillId="59" borderId="20" xfId="0" applyFont="1" applyFill="1" applyBorder="1" applyAlignment="1">
      <alignment horizontal="center"/>
    </xf>
    <xf numFmtId="0" fontId="31" fillId="59" borderId="37" xfId="0" applyFont="1" applyFill="1" applyBorder="1" applyAlignment="1">
      <alignment horizontal="center"/>
    </xf>
    <xf numFmtId="0" fontId="31" fillId="59" borderId="91" xfId="0" applyFont="1" applyFill="1" applyBorder="1" applyAlignment="1">
      <alignment horizontal="center"/>
    </xf>
    <xf numFmtId="0" fontId="15" fillId="65" borderId="112" xfId="0" applyFont="1" applyFill="1" applyBorder="1" applyAlignment="1" applyProtection="1">
      <alignment horizontal="center"/>
      <protection hidden="1"/>
    </xf>
    <xf numFmtId="0" fontId="15" fillId="65" borderId="40" xfId="0" applyFont="1" applyFill="1" applyBorder="1" applyAlignment="1" applyProtection="1">
      <alignment horizontal="center"/>
      <protection hidden="1"/>
    </xf>
    <xf numFmtId="0" fontId="2" fillId="11" borderId="58" xfId="0" applyFont="1" applyFill="1" applyBorder="1" applyAlignment="1" applyProtection="1">
      <alignment horizontal="center"/>
      <protection hidden="1"/>
    </xf>
    <xf numFmtId="0" fontId="2" fillId="11" borderId="57" xfId="0" applyFont="1" applyFill="1" applyBorder="1" applyAlignment="1" applyProtection="1">
      <alignment horizontal="center"/>
      <protection hidden="1"/>
    </xf>
    <xf numFmtId="0" fontId="29" fillId="11" borderId="21" xfId="1" applyFont="1" applyFill="1" applyBorder="1" applyAlignment="1" applyProtection="1">
      <alignment horizontal="center" vertical="center"/>
      <protection hidden="1"/>
    </xf>
    <xf numFmtId="0" fontId="29" fillId="11" borderId="42" xfId="1" applyFont="1" applyFill="1" applyBorder="1" applyAlignment="1" applyProtection="1">
      <alignment horizontal="center" vertical="center"/>
      <protection hidden="1"/>
    </xf>
    <xf numFmtId="0" fontId="2" fillId="11" borderId="14" xfId="1" applyFont="1" applyFill="1" applyBorder="1" applyAlignment="1" applyProtection="1">
      <alignment horizontal="center"/>
      <protection hidden="1"/>
    </xf>
    <xf numFmtId="0" fontId="2" fillId="11" borderId="15" xfId="1" applyFont="1" applyFill="1" applyBorder="1" applyAlignment="1" applyProtection="1">
      <alignment horizontal="center"/>
      <protection hidden="1"/>
    </xf>
    <xf numFmtId="0" fontId="2" fillId="11" borderId="39" xfId="1" applyFont="1" applyFill="1" applyBorder="1" applyAlignment="1" applyProtection="1">
      <alignment horizontal="center"/>
      <protection hidden="1"/>
    </xf>
    <xf numFmtId="0" fontId="2" fillId="11" borderId="16" xfId="1" applyFont="1" applyFill="1" applyBorder="1" applyAlignment="1" applyProtection="1">
      <alignment horizontal="center"/>
      <protection hidden="1"/>
    </xf>
    <xf numFmtId="0" fontId="15" fillId="63" borderId="43" xfId="0" applyFont="1" applyFill="1" applyBorder="1" applyAlignment="1" applyProtection="1">
      <alignment horizontal="center"/>
      <protection hidden="1"/>
    </xf>
    <xf numFmtId="0" fontId="15" fillId="63" borderId="6" xfId="0" applyFont="1" applyFill="1" applyBorder="1" applyAlignment="1" applyProtection="1">
      <alignment horizontal="center"/>
      <protection hidden="1"/>
    </xf>
    <xf numFmtId="0" fontId="15" fillId="63" borderId="44" xfId="0" applyFont="1" applyFill="1" applyBorder="1" applyAlignment="1" applyProtection="1">
      <alignment horizontal="center"/>
      <protection hidden="1"/>
    </xf>
    <xf numFmtId="0" fontId="15" fillId="63" borderId="40" xfId="0" applyFont="1" applyFill="1" applyBorder="1" applyAlignment="1" applyProtection="1">
      <alignment horizontal="center"/>
      <protection hidden="1"/>
    </xf>
    <xf numFmtId="0" fontId="28" fillId="63" borderId="31" xfId="0" applyFont="1" applyFill="1" applyBorder="1" applyAlignment="1" applyProtection="1">
      <alignment horizontal="center"/>
      <protection hidden="1"/>
    </xf>
    <xf numFmtId="0" fontId="28" fillId="63" borderId="90" xfId="0" applyFont="1" applyFill="1" applyBorder="1" applyAlignment="1" applyProtection="1">
      <alignment horizontal="center"/>
      <protection hidden="1"/>
    </xf>
    <xf numFmtId="0" fontId="28" fillId="63" borderId="115" xfId="0" applyFont="1" applyFill="1" applyBorder="1" applyAlignment="1" applyProtection="1">
      <alignment horizontal="center"/>
      <protection hidden="1"/>
    </xf>
    <xf numFmtId="0" fontId="28" fillId="65" borderId="90" xfId="0" applyFont="1" applyFill="1" applyBorder="1" applyAlignment="1" applyProtection="1">
      <alignment horizontal="center"/>
      <protection hidden="1"/>
    </xf>
    <xf numFmtId="0" fontId="15" fillId="65" borderId="68" xfId="0" applyFont="1" applyFill="1" applyBorder="1" applyAlignment="1" applyProtection="1">
      <alignment horizontal="center"/>
      <protection hidden="1"/>
    </xf>
    <xf numFmtId="0" fontId="15" fillId="65" borderId="6" xfId="0" applyFont="1" applyFill="1" applyBorder="1" applyAlignment="1" applyProtection="1">
      <alignment horizontal="center"/>
      <protection hidden="1"/>
    </xf>
    <xf numFmtId="0" fontId="28" fillId="11" borderId="31" xfId="0" applyFont="1" applyFill="1" applyBorder="1" applyAlignment="1" applyProtection="1">
      <alignment horizontal="center"/>
      <protection hidden="1"/>
    </xf>
    <xf numFmtId="0" fontId="28" fillId="11" borderId="19" xfId="0" applyFont="1" applyFill="1" applyBorder="1" applyAlignment="1" applyProtection="1">
      <alignment horizontal="center"/>
      <protection hidden="1"/>
    </xf>
    <xf numFmtId="0" fontId="2" fillId="83" borderId="14" xfId="0" applyFont="1" applyFill="1" applyBorder="1" applyAlignment="1" applyProtection="1">
      <alignment horizontal="center"/>
      <protection hidden="1"/>
    </xf>
    <xf numFmtId="0" fontId="2" fillId="83" borderId="38" xfId="0" applyFont="1" applyFill="1" applyBorder="1" applyAlignment="1" applyProtection="1">
      <alignment horizontal="center"/>
      <protection hidden="1"/>
    </xf>
    <xf numFmtId="0" fontId="2" fillId="83" borderId="20" xfId="0" applyFont="1" applyFill="1" applyBorder="1" applyAlignment="1" applyProtection="1">
      <alignment horizontal="center"/>
      <protection hidden="1"/>
    </xf>
    <xf numFmtId="0" fontId="15" fillId="0" borderId="0" xfId="1" applyAlignment="1" applyProtection="1">
      <alignment horizontal="center"/>
      <protection hidden="1"/>
    </xf>
    <xf numFmtId="0" fontId="15" fillId="0" borderId="0" xfId="1" applyFont="1" applyAlignment="1" applyProtection="1">
      <alignment horizontal="center"/>
      <protection hidden="1"/>
    </xf>
    <xf numFmtId="0" fontId="26" fillId="0" borderId="0" xfId="1" applyFont="1" applyAlignment="1" applyProtection="1">
      <alignment horizontal="center"/>
      <protection hidden="1"/>
    </xf>
    <xf numFmtId="0" fontId="2" fillId="0" borderId="0" xfId="1" applyFont="1" applyBorder="1" applyAlignment="1" applyProtection="1">
      <alignment horizontal="center"/>
      <protection hidden="1"/>
    </xf>
    <xf numFmtId="0" fontId="2" fillId="6" borderId="31" xfId="1" applyFont="1" applyFill="1" applyBorder="1" applyAlignment="1" applyProtection="1">
      <alignment horizontal="center"/>
      <protection hidden="1"/>
    </xf>
    <xf numFmtId="0" fontId="2" fillId="6" borderId="19" xfId="1" applyFont="1" applyFill="1" applyBorder="1" applyAlignment="1" applyProtection="1">
      <alignment horizontal="center"/>
      <protection hidden="1"/>
    </xf>
    <xf numFmtId="0" fontId="2" fillId="0" borderId="14" xfId="1" applyFont="1" applyBorder="1" applyAlignment="1" applyProtection="1">
      <alignment horizontal="center"/>
      <protection hidden="1"/>
    </xf>
    <xf numFmtId="0" fontId="2" fillId="0" borderId="15" xfId="1" applyFont="1" applyBorder="1" applyAlignment="1" applyProtection="1">
      <alignment horizontal="center"/>
      <protection hidden="1"/>
    </xf>
    <xf numFmtId="0" fontId="2" fillId="0" borderId="16" xfId="1" applyFont="1" applyBorder="1" applyAlignment="1" applyProtection="1">
      <alignment horizontal="center"/>
      <protection hidden="1"/>
    </xf>
    <xf numFmtId="0" fontId="28" fillId="7" borderId="13" xfId="1" applyFont="1" applyFill="1" applyBorder="1" applyAlignment="1" applyProtection="1">
      <alignment horizontal="center"/>
      <protection hidden="1"/>
    </xf>
    <xf numFmtId="0" fontId="28" fillId="7" borderId="17" xfId="1" applyFont="1" applyFill="1" applyBorder="1" applyAlignment="1" applyProtection="1">
      <alignment horizontal="center"/>
      <protection hidden="1"/>
    </xf>
    <xf numFmtId="0" fontId="28" fillId="9" borderId="13" xfId="1" applyFont="1" applyFill="1" applyBorder="1" applyAlignment="1" applyProtection="1">
      <alignment horizontal="center"/>
      <protection hidden="1"/>
    </xf>
    <xf numFmtId="0" fontId="28" fillId="9" borderId="17" xfId="1" applyFont="1" applyFill="1" applyBorder="1" applyAlignment="1" applyProtection="1">
      <alignment horizontal="center"/>
      <protection hidden="1"/>
    </xf>
  </cellXfs>
  <cellStyles count="2">
    <cellStyle name="Standard" xfId="0" builtinId="0"/>
    <cellStyle name="Standard 2" xfId="1"/>
  </cellStyles>
  <dxfs count="0"/>
  <tableStyles count="0" defaultTableStyle="TableStyleMedium2" defaultPivotStyle="PivotStyleLight16"/>
  <colors>
    <mruColors>
      <color rgb="FF386294"/>
      <color rgb="FFD0A800"/>
      <color rgb="FF8C8C8C"/>
      <color rgb="FF86A7D0"/>
      <color rgb="FFA8C36B"/>
      <color rgb="FF3F815E"/>
      <color rgb="FF49775C"/>
      <color rgb="FF3A6E4E"/>
      <color rgb="FF01EF50"/>
      <color rgb="FFA4996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w1.de.mymagictales.com/xhodon/main.php" TargetMode="External"/><Relationship Id="rId2" Type="http://schemas.openxmlformats.org/officeDocument/2006/relationships/image" Target="../media/image1.jpg"/><Relationship Id="rId1" Type="http://schemas.openxmlformats.org/officeDocument/2006/relationships/hyperlink" Target="http://forum.de.mymagictales.com/index.php" TargetMode="External"/><Relationship Id="rId4" Type="http://schemas.openxmlformats.org/officeDocument/2006/relationships/image" Target="../media/image2.jpg"/></Relationships>
</file>

<file path=xl/drawings/_rels/drawing2.xml.rels><?xml version="1.0" encoding="UTF-8" standalone="yes"?>
<Relationships xmlns="http://schemas.openxmlformats.org/package/2006/relationships"><Relationship Id="rId3" Type="http://schemas.openxmlformats.org/officeDocument/2006/relationships/image" Target="../media/image4.gif"/><Relationship Id="rId2" Type="http://schemas.openxmlformats.org/officeDocument/2006/relationships/hyperlink" Target="http://forum.de.mymagictales.com/viewtopic.php?f=11&amp;t=325" TargetMode="External"/><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jpg"/><Relationship Id="rId3" Type="http://schemas.openxmlformats.org/officeDocument/2006/relationships/image" Target="../media/image7.jpg"/><Relationship Id="rId7" Type="http://schemas.openxmlformats.org/officeDocument/2006/relationships/image" Target="../media/image11.jpg"/><Relationship Id="rId2" Type="http://schemas.openxmlformats.org/officeDocument/2006/relationships/image" Target="../media/image6.jpg"/><Relationship Id="rId1" Type="http://schemas.openxmlformats.org/officeDocument/2006/relationships/image" Target="../media/image5.jpg"/><Relationship Id="rId6" Type="http://schemas.openxmlformats.org/officeDocument/2006/relationships/image" Target="../media/image10.jpg"/><Relationship Id="rId5" Type="http://schemas.openxmlformats.org/officeDocument/2006/relationships/image" Target="../media/image9.jpg"/><Relationship Id="rId4" Type="http://schemas.openxmlformats.org/officeDocument/2006/relationships/image" Target="../media/image8.jpg"/><Relationship Id="rId9" Type="http://schemas.openxmlformats.org/officeDocument/2006/relationships/image" Target="../media/image13.jpg"/></Relationships>
</file>

<file path=xl/drawings/drawing1.xml><?xml version="1.0" encoding="utf-8"?>
<xdr:wsDr xmlns:xdr="http://schemas.openxmlformats.org/drawingml/2006/spreadsheetDrawing" xmlns:a="http://schemas.openxmlformats.org/drawingml/2006/main">
  <xdr:twoCellAnchor editAs="oneCell">
    <xdr:from>
      <xdr:col>8</xdr:col>
      <xdr:colOff>44601</xdr:colOff>
      <xdr:row>13</xdr:row>
      <xdr:rowOff>100705</xdr:rowOff>
    </xdr:from>
    <xdr:to>
      <xdr:col>10</xdr:col>
      <xdr:colOff>583995</xdr:colOff>
      <xdr:row>16</xdr:row>
      <xdr:rowOff>3907</xdr:rowOff>
    </xdr:to>
    <xdr:pic>
      <xdr:nvPicPr>
        <xdr:cNvPr id="2" name="Grafik 1">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012255" y="2254820"/>
          <a:ext cx="2478098" cy="408760"/>
        </a:xfrm>
        <a:prstGeom prst="rect">
          <a:avLst/>
        </a:prstGeom>
        <a:effectLst>
          <a:glow rad="101600">
            <a:srgbClr val="002060">
              <a:alpha val="40000"/>
            </a:srgbClr>
          </a:glow>
        </a:effectLst>
      </xdr:spPr>
    </xdr:pic>
    <xdr:clientData/>
  </xdr:twoCellAnchor>
  <xdr:twoCellAnchor editAs="oneCell">
    <xdr:from>
      <xdr:col>3</xdr:col>
      <xdr:colOff>80596</xdr:colOff>
      <xdr:row>26</xdr:row>
      <xdr:rowOff>102579</xdr:rowOff>
    </xdr:from>
    <xdr:to>
      <xdr:col>6</xdr:col>
      <xdr:colOff>564585</xdr:colOff>
      <xdr:row>31</xdr:row>
      <xdr:rowOff>95250</xdr:rowOff>
    </xdr:to>
    <xdr:pic>
      <xdr:nvPicPr>
        <xdr:cNvPr id="3" name="Grafik 2">
          <a:hlinkClick xmlns:r="http://schemas.openxmlformats.org/officeDocument/2006/relationships" r:id="rId3"/>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520461" y="4447444"/>
          <a:ext cx="2198489" cy="835268"/>
        </a:xfrm>
        <a:prstGeom prst="rect">
          <a:avLst/>
        </a:prstGeom>
        <a:effectLst>
          <a:glow rad="101600">
            <a:srgbClr val="002060">
              <a:alpha val="40000"/>
            </a:srgbClr>
          </a:glow>
        </a:effectLst>
      </xdr:spPr>
    </xdr:pic>
    <xdr:clientData/>
  </xdr:twoCellAnchor>
  <xdr:twoCellAnchor>
    <xdr:from>
      <xdr:col>11</xdr:col>
      <xdr:colOff>36636</xdr:colOff>
      <xdr:row>18</xdr:row>
      <xdr:rowOff>29307</xdr:rowOff>
    </xdr:from>
    <xdr:to>
      <xdr:col>14</xdr:col>
      <xdr:colOff>14654</xdr:colOff>
      <xdr:row>26</xdr:row>
      <xdr:rowOff>124558</xdr:rowOff>
    </xdr:to>
    <xdr:sp macro="" textlink="">
      <xdr:nvSpPr>
        <xdr:cNvPr id="5" name="Textfeld 4"/>
        <xdr:cNvSpPr txBox="1"/>
      </xdr:nvSpPr>
      <xdr:spPr>
        <a:xfrm>
          <a:off x="7685944" y="3026019"/>
          <a:ext cx="2388575" cy="1443404"/>
        </a:xfrm>
        <a:prstGeom prst="rect">
          <a:avLst/>
        </a:prstGeom>
        <a:solidFill>
          <a:srgbClr val="3F815E"/>
        </a:solidFill>
        <a:ln w="12700" cap="rnd" cmpd="dbl">
          <a:solidFill>
            <a:schemeClr val="tx1"/>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tx1"/>
        </a:fontRef>
      </xdr:style>
      <xdr:txBody>
        <a:bodyPr vertOverflow="clip" horzOverflow="clip" wrap="square" lIns="72000" tIns="36000" rIns="72000" bIns="18000" rtlCol="0" anchor="ctr">
          <a:noAutofit/>
        </a:bodyPr>
        <a:lstStyle/>
        <a:p>
          <a:pPr algn="ctr"/>
          <a:r>
            <a:rPr lang="de-DE" sz="1200" b="1"/>
            <a:t>Allgemeiner Hinweis</a:t>
          </a:r>
        </a:p>
        <a:p>
          <a:pPr algn="ctr"/>
          <a:r>
            <a:rPr lang="de-DE" sz="1050"/>
            <a:t>Zu vielen Feldern</a:t>
          </a:r>
          <a:r>
            <a:rPr lang="de-DE" sz="1050" baseline="0"/>
            <a:t> und Angaben gibt es Erklärungen. Ein rotes Symbol in der oberen rechten Ecke eines Feldes zeigt an, dass es zu diesem Feld eine Erklärung gibt. </a:t>
          </a:r>
          <a:r>
            <a:rPr lang="de-DE" sz="1050" baseline="0">
              <a:solidFill>
                <a:schemeClr val="tx1"/>
              </a:solidFill>
              <a:effectLst/>
              <a:latin typeface="+mn-lt"/>
              <a:ea typeface="+mn-ea"/>
              <a:cs typeface="+mn-cs"/>
            </a:rPr>
            <a:t>Bei Fragen also erst schauen ob diese nicht schon durch eine solche Erklärung beantwortet werden.</a:t>
          </a:r>
          <a:endParaRPr lang="de-DE" sz="105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124239</xdr:colOff>
      <xdr:row>35</xdr:row>
      <xdr:rowOff>151644</xdr:rowOff>
    </xdr:from>
    <xdr:to>
      <xdr:col>1</xdr:col>
      <xdr:colOff>174759</xdr:colOff>
      <xdr:row>37</xdr:row>
      <xdr:rowOff>107675</xdr:rowOff>
    </xdr:to>
    <xdr:grpSp>
      <xdr:nvGrpSpPr>
        <xdr:cNvPr id="10" name="Gruppieren 9"/>
        <xdr:cNvGrpSpPr/>
      </xdr:nvGrpSpPr>
      <xdr:grpSpPr>
        <a:xfrm>
          <a:off x="124239" y="5999994"/>
          <a:ext cx="1564995" cy="317981"/>
          <a:chOff x="124239" y="6106840"/>
          <a:chExt cx="1566237" cy="328748"/>
        </a:xfrm>
      </xdr:grpSpPr>
      <xdr:sp macro="" textlink="">
        <xdr:nvSpPr>
          <xdr:cNvPr id="3" name="Textfeld 2"/>
          <xdr:cNvSpPr txBox="1"/>
        </xdr:nvSpPr>
        <xdr:spPr>
          <a:xfrm>
            <a:off x="124239" y="6106841"/>
            <a:ext cx="1566237" cy="3177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lang="de-DE" sz="1200" smtClean="0">
                <a:solidFill>
                  <a:schemeClr val="tx1"/>
                </a:solidFill>
                <a:latin typeface="+mn-lt"/>
                <a:ea typeface="+mn-ea"/>
                <a:cs typeface="+mn-cs"/>
              </a:rPr>
              <a:t>©</a:t>
            </a:r>
            <a:r>
              <a:rPr lang="de-DE" sz="1200" baseline="0" smtClean="0">
                <a:solidFill>
                  <a:schemeClr val="tx1"/>
                </a:solidFill>
                <a:latin typeface="+mn-lt"/>
                <a:ea typeface="+mn-ea"/>
                <a:cs typeface="+mn-cs"/>
              </a:rPr>
              <a:t> Bambi           </a:t>
            </a:r>
            <a:r>
              <a:rPr lang="de-DE" sz="1200" baseline="0"/>
              <a:t> </a:t>
            </a:r>
            <a:endParaRPr lang="de-DE" sz="1200"/>
          </a:p>
        </xdr:txBody>
      </xdr:sp>
      <xdr:pic>
        <xdr:nvPicPr>
          <xdr:cNvPr id="4" name="Grafik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0194" y="6106840"/>
            <a:ext cx="288518" cy="328748"/>
          </a:xfrm>
          <a:prstGeom prst="rect">
            <a:avLst/>
          </a:prstGeom>
          <a:ln w="0">
            <a:noFill/>
          </a:ln>
          <a:effectLst/>
        </xdr:spPr>
      </xdr:pic>
    </xdr:grpSp>
    <xdr:clientData/>
  </xdr:twoCellAnchor>
  <xdr:twoCellAnchor>
    <xdr:from>
      <xdr:col>7</xdr:col>
      <xdr:colOff>737153</xdr:colOff>
      <xdr:row>19</xdr:row>
      <xdr:rowOff>69159</xdr:rowOff>
    </xdr:from>
    <xdr:to>
      <xdr:col>12</xdr:col>
      <xdr:colOff>1550</xdr:colOff>
      <xdr:row>35</xdr:row>
      <xdr:rowOff>33129</xdr:rowOff>
    </xdr:to>
    <xdr:grpSp>
      <xdr:nvGrpSpPr>
        <xdr:cNvPr id="8" name="Gruppieren 7"/>
        <xdr:cNvGrpSpPr/>
      </xdr:nvGrpSpPr>
      <xdr:grpSpPr>
        <a:xfrm>
          <a:off x="7233203" y="3298134"/>
          <a:ext cx="3798297" cy="2583345"/>
          <a:chOff x="6843511" y="3365637"/>
          <a:chExt cx="3958565" cy="2639253"/>
        </a:xfrm>
      </xdr:grpSpPr>
      <xdr:sp macro="" textlink="">
        <xdr:nvSpPr>
          <xdr:cNvPr id="2" name="Textfeld 1">
            <a:hlinkClick xmlns:r="http://schemas.openxmlformats.org/officeDocument/2006/relationships" r:id="rId2"/>
          </xdr:cNvPr>
          <xdr:cNvSpPr txBox="1"/>
        </xdr:nvSpPr>
        <xdr:spPr>
          <a:xfrm>
            <a:off x="6843511" y="3365637"/>
            <a:ext cx="3958565" cy="2639253"/>
          </a:xfrm>
          <a:prstGeom prst="rect">
            <a:avLst/>
          </a:prstGeom>
          <a:solidFill>
            <a:srgbClr val="B8B797"/>
          </a:solidFill>
          <a:ln w="12700" cap="rnd" cmpd="dbl">
            <a:solidFill>
              <a:schemeClr val="tx1"/>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tx1"/>
          </a:fontRef>
        </xdr:style>
        <xdr:txBody>
          <a:bodyPr vertOverflow="clip" horzOverflow="clip" wrap="square" tIns="36000" bIns="36000" rtlCol="0" anchor="ctr">
            <a:noAutofit/>
          </a:bodyPr>
          <a:lstStyle/>
          <a:p>
            <a:pPr algn="ctr"/>
            <a:r>
              <a:rPr lang="de-DE" sz="1500"/>
              <a:t>Zur Zeit ist kein Fehler</a:t>
            </a:r>
            <a:r>
              <a:rPr lang="de-DE" sz="1500" baseline="0"/>
              <a:t> mehr im KampfSimulator bekannt. Allerdings ist die Simulation eines Kampfes eine komplexe Berechnung, daher kann es sein, dass noch unentdeckte Fehler vorhanden sind.</a:t>
            </a:r>
          </a:p>
          <a:p>
            <a:pPr algn="ctr"/>
            <a:r>
              <a:rPr lang="de-DE" sz="1500" baseline="0"/>
              <a:t>Falls jemand einen Kampf hat, in dem sich </a:t>
            </a:r>
          </a:p>
          <a:p>
            <a:pPr algn="ctr"/>
            <a:r>
              <a:rPr lang="de-DE" sz="1500" baseline="0"/>
              <a:t>das Ergbnis des Kampfsimulators von dem </a:t>
            </a:r>
          </a:p>
          <a:p>
            <a:pPr algn="ctr"/>
            <a:r>
              <a:rPr lang="de-DE" sz="1500" baseline="0"/>
              <a:t>des Spiels unterschiedet oder der ihm seltsam erscheint, bitte ich darum dies im Forum zu melden, danke.   Bambi</a:t>
            </a:r>
          </a:p>
          <a:p>
            <a:endParaRPr lang="de-DE" sz="1600"/>
          </a:p>
        </xdr:txBody>
      </xdr:sp>
      <xdr:pic>
        <xdr:nvPicPr>
          <xdr:cNvPr id="7" name="Grafik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08901" y="5585377"/>
            <a:ext cx="288312" cy="323616"/>
          </a:xfrm>
          <a:prstGeom prst="rect">
            <a:avLst/>
          </a:prstGeom>
          <a:ln w="0">
            <a:noFill/>
          </a:ln>
          <a:effectLst/>
        </xdr:spPr>
      </xdr:pic>
    </xdr:grpSp>
    <xdr:clientData/>
  </xdr:twoCellAnchor>
  <xdr:twoCellAnchor>
    <xdr:from>
      <xdr:col>0</xdr:col>
      <xdr:colOff>16565</xdr:colOff>
      <xdr:row>37</xdr:row>
      <xdr:rowOff>55467</xdr:rowOff>
    </xdr:from>
    <xdr:to>
      <xdr:col>1</xdr:col>
      <xdr:colOff>397565</xdr:colOff>
      <xdr:row>39</xdr:row>
      <xdr:rowOff>56195</xdr:rowOff>
    </xdr:to>
    <xdr:grpSp>
      <xdr:nvGrpSpPr>
        <xdr:cNvPr id="11" name="Gruppieren 10"/>
        <xdr:cNvGrpSpPr/>
      </xdr:nvGrpSpPr>
      <xdr:grpSpPr>
        <a:xfrm>
          <a:off x="16565" y="6265767"/>
          <a:ext cx="1895475" cy="324578"/>
          <a:chOff x="596348" y="6930032"/>
          <a:chExt cx="1896717" cy="348598"/>
        </a:xfrm>
      </xdr:grpSpPr>
      <xdr:pic>
        <xdr:nvPicPr>
          <xdr:cNvPr id="5" name="Grafik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79817" y="6930032"/>
            <a:ext cx="313248" cy="348598"/>
          </a:xfrm>
          <a:prstGeom prst="rect">
            <a:avLst/>
          </a:prstGeom>
        </xdr:spPr>
      </xdr:pic>
      <xdr:sp macro="" textlink="">
        <xdr:nvSpPr>
          <xdr:cNvPr id="9" name="Textfeld 8"/>
          <xdr:cNvSpPr txBox="1"/>
        </xdr:nvSpPr>
        <xdr:spPr>
          <a:xfrm>
            <a:off x="596348" y="6965674"/>
            <a:ext cx="16568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DE" sz="1100" baseline="0">
                <a:solidFill>
                  <a:schemeClr val="tx1"/>
                </a:solidFill>
                <a:effectLst/>
                <a:latin typeface="+mn-lt"/>
                <a:ea typeface="+mn-ea"/>
                <a:cs typeface="+mn-cs"/>
              </a:rPr>
              <a:t>Besonderer Dank gilt Keiji</a:t>
            </a:r>
            <a:endParaRPr lang="de-DE" sz="1100"/>
          </a:p>
        </xdr:txBody>
      </xdr:sp>
    </xdr:grpSp>
    <xdr:clientData/>
  </xdr:twoCellAnchor>
  <xdr:twoCellAnchor>
    <xdr:from>
      <xdr:col>4</xdr:col>
      <xdr:colOff>737153</xdr:colOff>
      <xdr:row>14</xdr:row>
      <xdr:rowOff>57150</xdr:rowOff>
    </xdr:from>
    <xdr:to>
      <xdr:col>7</xdr:col>
      <xdr:colOff>733425</xdr:colOff>
      <xdr:row>15</xdr:row>
      <xdr:rowOff>152400</xdr:rowOff>
    </xdr:to>
    <xdr:grpSp>
      <xdr:nvGrpSpPr>
        <xdr:cNvPr id="26" name="Gruppieren 25"/>
        <xdr:cNvGrpSpPr/>
      </xdr:nvGrpSpPr>
      <xdr:grpSpPr>
        <a:xfrm>
          <a:off x="4651928" y="2428875"/>
          <a:ext cx="2577547" cy="266700"/>
          <a:chOff x="4651928" y="2428875"/>
          <a:chExt cx="2577547" cy="266700"/>
        </a:xfrm>
      </xdr:grpSpPr>
      <xdr:sp macro="" textlink="">
        <xdr:nvSpPr>
          <xdr:cNvPr id="12" name="Textfeld 11"/>
          <xdr:cNvSpPr txBox="1"/>
        </xdr:nvSpPr>
        <xdr:spPr>
          <a:xfrm>
            <a:off x="4651928" y="2428875"/>
            <a:ext cx="2577547" cy="266700"/>
          </a:xfrm>
          <a:prstGeom prst="rect">
            <a:avLst/>
          </a:prstGeom>
          <a:solidFill>
            <a:srgbClr val="B8B797"/>
          </a:solidFill>
          <a:ln w="12700" cap="rnd" cmpd="dbl">
            <a:solidFill>
              <a:schemeClr val="tx1"/>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tx1"/>
          </a:fontRef>
        </xdr:style>
        <xdr:txBody>
          <a:bodyPr vertOverflow="clip" horzOverflow="clip" wrap="square" tIns="36000" bIns="36000" rtlCol="0" anchor="ctr">
            <a:noAutofit/>
          </a:bodyPr>
          <a:lstStyle/>
          <a:p>
            <a:r>
              <a:rPr lang="de-DE" sz="1400"/>
              <a:t>Einstellen</a:t>
            </a:r>
            <a:r>
              <a:rPr lang="de-DE" sz="1400" baseline="0"/>
              <a:t> nicht vergessen</a:t>
            </a:r>
            <a:r>
              <a:rPr lang="de-DE" sz="1600" baseline="0"/>
              <a:t>!</a:t>
            </a:r>
            <a:endParaRPr lang="de-DE" sz="1600"/>
          </a:p>
        </xdr:txBody>
      </xdr:sp>
      <xdr:cxnSp macro="">
        <xdr:nvCxnSpPr>
          <xdr:cNvPr id="18" name="Gewinkelte Verbindung 17"/>
          <xdr:cNvCxnSpPr/>
        </xdr:nvCxnSpPr>
        <xdr:spPr>
          <a:xfrm flipV="1">
            <a:off x="6724650" y="2438400"/>
            <a:ext cx="190500" cy="161928"/>
          </a:xfrm>
          <a:prstGeom prst="bentConnector3">
            <a:avLst>
              <a:gd name="adj1" fmla="val 100000"/>
            </a:avLst>
          </a:prstGeom>
          <a:ln w="254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82826</xdr:colOff>
      <xdr:row>0</xdr:row>
      <xdr:rowOff>0</xdr:rowOff>
    </xdr:from>
    <xdr:to>
      <xdr:col>3</xdr:col>
      <xdr:colOff>729844</xdr:colOff>
      <xdr:row>4</xdr:row>
      <xdr:rowOff>0</xdr:rowOff>
    </xdr:to>
    <xdr:pic>
      <xdr:nvPicPr>
        <xdr:cNvPr id="2" name="Grafik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42761" y="0"/>
          <a:ext cx="647018" cy="687457"/>
        </a:xfrm>
        <a:prstGeom prst="rect">
          <a:avLst/>
        </a:prstGeom>
        <a:ln>
          <a:noFill/>
        </a:ln>
        <a:effectLst>
          <a:softEdge rad="38100"/>
        </a:effectLst>
      </xdr:spPr>
    </xdr:pic>
    <xdr:clientData/>
  </xdr:twoCellAnchor>
  <xdr:twoCellAnchor editAs="oneCell">
    <xdr:from>
      <xdr:col>7</xdr:col>
      <xdr:colOff>803414</xdr:colOff>
      <xdr:row>0</xdr:row>
      <xdr:rowOff>0</xdr:rowOff>
    </xdr:from>
    <xdr:to>
      <xdr:col>8</xdr:col>
      <xdr:colOff>795885</xdr:colOff>
      <xdr:row>4</xdr:row>
      <xdr:rowOff>0</xdr:rowOff>
    </xdr:to>
    <xdr:pic>
      <xdr:nvPicPr>
        <xdr:cNvPr id="3" name="Grafik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63479" y="0"/>
          <a:ext cx="812449" cy="687457"/>
        </a:xfrm>
        <a:prstGeom prst="rect">
          <a:avLst/>
        </a:prstGeom>
        <a:ln>
          <a:noFill/>
        </a:ln>
        <a:effectLst>
          <a:softEdge rad="38100"/>
        </a:effectLst>
      </xdr:spPr>
    </xdr:pic>
    <xdr:clientData/>
  </xdr:twoCellAnchor>
  <xdr:twoCellAnchor editAs="oneCell">
    <xdr:from>
      <xdr:col>13</xdr:col>
      <xdr:colOff>49696</xdr:colOff>
      <xdr:row>0</xdr:row>
      <xdr:rowOff>1</xdr:rowOff>
    </xdr:from>
    <xdr:to>
      <xdr:col>13</xdr:col>
      <xdr:colOff>738302</xdr:colOff>
      <xdr:row>3</xdr:row>
      <xdr:rowOff>165653</xdr:rowOff>
    </xdr:to>
    <xdr:pic>
      <xdr:nvPicPr>
        <xdr:cNvPr id="4" name="Grafik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549848" y="1"/>
          <a:ext cx="688606" cy="679174"/>
        </a:xfrm>
        <a:prstGeom prst="rect">
          <a:avLst/>
        </a:prstGeom>
        <a:effectLst>
          <a:softEdge rad="38100"/>
        </a:effectLst>
      </xdr:spPr>
    </xdr:pic>
    <xdr:clientData/>
  </xdr:twoCellAnchor>
  <xdr:twoCellAnchor editAs="oneCell">
    <xdr:from>
      <xdr:col>2</xdr:col>
      <xdr:colOff>811695</xdr:colOff>
      <xdr:row>10</xdr:row>
      <xdr:rowOff>74542</xdr:rowOff>
    </xdr:from>
    <xdr:to>
      <xdr:col>4</xdr:col>
      <xdr:colOff>24848</xdr:colOff>
      <xdr:row>14</xdr:row>
      <xdr:rowOff>146703</xdr:rowOff>
    </xdr:to>
    <xdr:pic>
      <xdr:nvPicPr>
        <xdr:cNvPr id="8" name="Grafik 7"/>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451652" y="1747629"/>
          <a:ext cx="853109" cy="759618"/>
        </a:xfrm>
        <a:prstGeom prst="rect">
          <a:avLst/>
        </a:prstGeom>
        <a:effectLst>
          <a:softEdge rad="38100"/>
        </a:effectLst>
      </xdr:spPr>
    </xdr:pic>
    <xdr:clientData/>
  </xdr:twoCellAnchor>
  <xdr:twoCellAnchor editAs="oneCell">
    <xdr:from>
      <xdr:col>8</xdr:col>
      <xdr:colOff>24849</xdr:colOff>
      <xdr:row>10</xdr:row>
      <xdr:rowOff>124239</xdr:rowOff>
    </xdr:from>
    <xdr:to>
      <xdr:col>8</xdr:col>
      <xdr:colOff>795508</xdr:colOff>
      <xdr:row>14</xdr:row>
      <xdr:rowOff>173934</xdr:rowOff>
    </xdr:to>
    <xdr:pic>
      <xdr:nvPicPr>
        <xdr:cNvPr id="9" name="Grafik 8"/>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004892" y="1813891"/>
          <a:ext cx="770659" cy="737152"/>
        </a:xfrm>
        <a:prstGeom prst="rect">
          <a:avLst/>
        </a:prstGeom>
        <a:effectLst>
          <a:softEdge rad="38100"/>
        </a:effectLst>
      </xdr:spPr>
    </xdr:pic>
    <xdr:clientData/>
  </xdr:twoCellAnchor>
  <xdr:twoCellAnchor editAs="oneCell">
    <xdr:from>
      <xdr:col>13</xdr:col>
      <xdr:colOff>49696</xdr:colOff>
      <xdr:row>10</xdr:row>
      <xdr:rowOff>66264</xdr:rowOff>
    </xdr:from>
    <xdr:to>
      <xdr:col>13</xdr:col>
      <xdr:colOff>778566</xdr:colOff>
      <xdr:row>14</xdr:row>
      <xdr:rowOff>171988</xdr:rowOff>
    </xdr:to>
    <xdr:pic>
      <xdr:nvPicPr>
        <xdr:cNvPr id="10" name="Grafik 9"/>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9549848" y="1739351"/>
          <a:ext cx="728870" cy="793181"/>
        </a:xfrm>
        <a:prstGeom prst="rect">
          <a:avLst/>
        </a:prstGeom>
        <a:effectLst>
          <a:softEdge rad="38100"/>
        </a:effectLst>
      </xdr:spPr>
    </xdr:pic>
    <xdr:clientData/>
  </xdr:twoCellAnchor>
  <xdr:twoCellAnchor editAs="oneCell">
    <xdr:from>
      <xdr:col>3</xdr:col>
      <xdr:colOff>58192</xdr:colOff>
      <xdr:row>21</xdr:row>
      <xdr:rowOff>99389</xdr:rowOff>
    </xdr:from>
    <xdr:to>
      <xdr:col>3</xdr:col>
      <xdr:colOff>778349</xdr:colOff>
      <xdr:row>25</xdr:row>
      <xdr:rowOff>171550</xdr:rowOff>
    </xdr:to>
    <xdr:pic>
      <xdr:nvPicPr>
        <xdr:cNvPr id="11" name="Grafik 10"/>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518127" y="3652628"/>
          <a:ext cx="720157" cy="759618"/>
        </a:xfrm>
        <a:prstGeom prst="rect">
          <a:avLst/>
        </a:prstGeom>
        <a:effectLst>
          <a:softEdge rad="38100"/>
        </a:effectLst>
      </xdr:spPr>
    </xdr:pic>
    <xdr:clientData/>
  </xdr:twoCellAnchor>
  <xdr:twoCellAnchor editAs="oneCell">
    <xdr:from>
      <xdr:col>8</xdr:col>
      <xdr:colOff>30179</xdr:colOff>
      <xdr:row>21</xdr:row>
      <xdr:rowOff>82825</xdr:rowOff>
    </xdr:from>
    <xdr:to>
      <xdr:col>8</xdr:col>
      <xdr:colOff>789797</xdr:colOff>
      <xdr:row>25</xdr:row>
      <xdr:rowOff>154986</xdr:rowOff>
    </xdr:to>
    <xdr:pic>
      <xdr:nvPicPr>
        <xdr:cNvPr id="12" name="Grafik 11"/>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6010222" y="3602934"/>
          <a:ext cx="759618" cy="759618"/>
        </a:xfrm>
        <a:prstGeom prst="rect">
          <a:avLst/>
        </a:prstGeom>
        <a:effectLst>
          <a:softEdge rad="38100"/>
        </a:effectLst>
      </xdr:spPr>
    </xdr:pic>
    <xdr:clientData/>
  </xdr:twoCellAnchor>
  <xdr:twoCellAnchor editAs="oneCell">
    <xdr:from>
      <xdr:col>13</xdr:col>
      <xdr:colOff>107702</xdr:colOff>
      <xdr:row>21</xdr:row>
      <xdr:rowOff>91107</xdr:rowOff>
    </xdr:from>
    <xdr:to>
      <xdr:col>13</xdr:col>
      <xdr:colOff>745406</xdr:colOff>
      <xdr:row>25</xdr:row>
      <xdr:rowOff>163268</xdr:rowOff>
    </xdr:to>
    <xdr:pic>
      <xdr:nvPicPr>
        <xdr:cNvPr id="13" name="Grafik 12"/>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9607854" y="3611216"/>
          <a:ext cx="637704" cy="759618"/>
        </a:xfrm>
        <a:prstGeom prst="rect">
          <a:avLst/>
        </a:prstGeom>
        <a:effectLst>
          <a:softEdge rad="38100"/>
        </a:effectLst>
      </xdr:spPr>
    </xdr:pic>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2001"/>
  <sheetViews>
    <sheetView tabSelected="1" zoomScale="130" zoomScaleNormal="130" workbookViewId="0">
      <selection activeCell="M16" sqref="M16"/>
    </sheetView>
  </sheetViews>
  <sheetFormatPr baseColWidth="10" defaultRowHeight="12.75" x14ac:dyDescent="0.2"/>
  <cols>
    <col min="1" max="1" width="12.85546875" style="189" customWidth="1"/>
    <col min="2" max="2" width="12.28515625" style="189" customWidth="1"/>
    <col min="3" max="3" width="11.42578125" style="189" customWidth="1"/>
    <col min="4" max="4" width="2.85546875" style="189" customWidth="1"/>
    <col min="5" max="6" width="11.42578125" style="189" customWidth="1"/>
    <col min="7" max="7" width="9.28515625" style="189" customWidth="1"/>
    <col min="8" max="8" width="2.85546875" style="189" customWidth="1"/>
    <col min="9" max="9" width="16.28515625" style="189" customWidth="1"/>
    <col min="10" max="10" width="12.85546875" style="189" customWidth="1"/>
    <col min="11" max="11" width="11.42578125" style="189" customWidth="1"/>
    <col min="12" max="12" width="12.140625" style="189" customWidth="1"/>
    <col min="13" max="13" width="10.7109375" style="189" customWidth="1"/>
    <col min="14" max="14" width="13.140625" style="189" customWidth="1"/>
    <col min="15" max="15" width="10" style="189" customWidth="1"/>
    <col min="16" max="16" width="9.28515625" style="189" customWidth="1"/>
    <col min="17" max="20" width="13.7109375" customWidth="1"/>
    <col min="21" max="23" width="11.42578125" style="189" customWidth="1"/>
    <col min="24" max="31" width="11.42578125" style="189" hidden="1" customWidth="1"/>
    <col min="32" max="32" width="12.7109375" style="189" hidden="1" customWidth="1"/>
    <col min="33" max="40" width="11.42578125" style="189" hidden="1" customWidth="1"/>
    <col min="41" max="16384" width="11.42578125" style="189"/>
  </cols>
  <sheetData>
    <row r="1" spans="1:40" ht="13.5" thickBot="1" x14ac:dyDescent="0.25">
      <c r="A1" s="650" t="s">
        <v>6</v>
      </c>
      <c r="B1" s="651"/>
      <c r="C1" s="183" t="s">
        <v>64</v>
      </c>
      <c r="D1" s="172"/>
      <c r="E1" s="650" t="s">
        <v>107</v>
      </c>
      <c r="F1" s="651"/>
      <c r="G1" s="183" t="s">
        <v>20</v>
      </c>
      <c r="H1" s="172"/>
      <c r="I1" s="533" t="s">
        <v>188</v>
      </c>
      <c r="J1" s="465" t="s">
        <v>178</v>
      </c>
      <c r="K1" s="310" t="s">
        <v>117</v>
      </c>
      <c r="L1" s="310" t="s">
        <v>132</v>
      </c>
      <c r="M1" s="190" t="s">
        <v>133</v>
      </c>
      <c r="N1" s="190" t="s">
        <v>165</v>
      </c>
      <c r="O1" s="616"/>
      <c r="P1" s="616"/>
      <c r="Q1" s="540"/>
      <c r="R1" s="24"/>
      <c r="S1" s="24"/>
      <c r="T1" s="24"/>
      <c r="U1" s="412"/>
      <c r="V1" s="412"/>
      <c r="W1" s="171"/>
      <c r="X1" s="318" t="s">
        <v>141</v>
      </c>
      <c r="Y1" s="421"/>
      <c r="Z1" s="421"/>
      <c r="AA1" s="184" t="s">
        <v>88</v>
      </c>
      <c r="AB1" s="185" t="s">
        <v>112</v>
      </c>
      <c r="AC1" s="186" t="s">
        <v>113</v>
      </c>
      <c r="AD1" s="187" t="s">
        <v>114</v>
      </c>
      <c r="AE1" s="188" t="s">
        <v>92</v>
      </c>
      <c r="AF1" s="421" t="s">
        <v>115</v>
      </c>
      <c r="AM1" s="171">
        <f>1+3*ROUNDDOWN(ROW(AM1)/2.000001,)</f>
        <v>1</v>
      </c>
      <c r="AN1" s="171">
        <f>SUM(AM$1:AM1)</f>
        <v>1</v>
      </c>
    </row>
    <row r="2" spans="1:40" x14ac:dyDescent="0.2">
      <c r="A2" s="633" t="s">
        <v>0</v>
      </c>
      <c r="B2" s="634"/>
      <c r="C2" s="176"/>
      <c r="D2" s="172"/>
      <c r="E2" s="633" t="s">
        <v>86</v>
      </c>
      <c r="F2" s="634"/>
      <c r="G2" s="169"/>
      <c r="H2" s="172"/>
      <c r="I2" s="180" t="s">
        <v>86</v>
      </c>
      <c r="J2" s="380">
        <f>IF(G2=0,0,ROUND((G2^1.005),)+40)</f>
        <v>0</v>
      </c>
      <c r="K2" s="381">
        <f>J2+L2+M2</f>
        <v>0</v>
      </c>
      <c r="L2" s="382">
        <f>ROUNDUP(J$2*0.001*M16,)+ROUND(0.01*M16,)</f>
        <v>0</v>
      </c>
      <c r="M2" s="383">
        <f>IF(L$18=1,Itemsets!AE10,IF(L$18=2,Itemsets!AN10,IF(L$18=3,Itemsets!AE21,IF(L$18=4,Itemsets!AN21,IF(L$18=5,Itemsets!AE32,IF(L$18=6,Itemsets!AN32,IF(L$18=7,Itemsets!AE433,0)))))))</f>
        <v>0</v>
      </c>
      <c r="N2" s="383">
        <f t="shared" ref="N2:N7" si="0">20*K2</f>
        <v>0</v>
      </c>
      <c r="O2" s="591"/>
      <c r="P2" s="566"/>
      <c r="Q2" s="541"/>
      <c r="R2" s="24"/>
      <c r="S2" s="24"/>
      <c r="T2" s="24"/>
      <c r="U2" s="412"/>
      <c r="V2" s="412"/>
      <c r="W2" s="421"/>
      <c r="X2" s="422">
        <f>ROUNDUP(AE2/AE$2*3,)</f>
        <v>3</v>
      </c>
      <c r="Y2" s="322" t="s">
        <v>0</v>
      </c>
      <c r="Z2" s="323"/>
      <c r="AA2" s="184">
        <v>400</v>
      </c>
      <c r="AB2" s="185">
        <v>300</v>
      </c>
      <c r="AC2" s="186">
        <v>25</v>
      </c>
      <c r="AD2" s="187">
        <v>0</v>
      </c>
      <c r="AE2" s="188">
        <v>100</v>
      </c>
      <c r="AF2" s="421">
        <f t="shared" ref="AF2:AF14" si="1">AA2*321+1*AB2*399+1*AC2*573+1*AD2*882</f>
        <v>262425</v>
      </c>
      <c r="AK2" s="421">
        <v>1</v>
      </c>
      <c r="AM2" s="171">
        <f t="shared" ref="AM2:AM65" si="2">1+3*ROUNDDOWN(ROW(AM2)/2.000001,)</f>
        <v>1</v>
      </c>
      <c r="AN2" s="171">
        <f>SUM(AM$1:AM2)</f>
        <v>2</v>
      </c>
    </row>
    <row r="3" spans="1:40" x14ac:dyDescent="0.2">
      <c r="A3" s="635" t="s">
        <v>24</v>
      </c>
      <c r="B3" s="636"/>
      <c r="C3" s="177"/>
      <c r="D3" s="172"/>
      <c r="E3" s="635" t="s">
        <v>96</v>
      </c>
      <c r="F3" s="636"/>
      <c r="G3" s="175"/>
      <c r="H3" s="172"/>
      <c r="I3" s="181" t="s">
        <v>96</v>
      </c>
      <c r="J3" s="385">
        <f>IF(G3=0,0,ROUND((G3^1.96+4-19)/19,)+60/1)</f>
        <v>0</v>
      </c>
      <c r="K3" s="386">
        <f>J3+L3+M3</f>
        <v>0</v>
      </c>
      <c r="L3" s="386">
        <f>ROUNDUP(J$3*0.0015*M14,)+ROUND(0.1*M14,)</f>
        <v>0</v>
      </c>
      <c r="M3" s="384">
        <f>IF(L$18=1,Itemsets!AA10,IF(L$18=2,Itemsets!AJ10,IF(L$18=3,Itemsets!AA21,IF(L$18=4,Itemsets!AJ21,IF(L$18=5,Itemsets!AA32,IF(L$18=6,Itemsets!AJ32,IF(L$18=7,Itemsets!AA433,0)))))))</f>
        <v>0</v>
      </c>
      <c r="N3" s="384">
        <f t="shared" si="0"/>
        <v>0</v>
      </c>
      <c r="O3" s="418"/>
      <c r="P3" s="540"/>
      <c r="Q3" s="24"/>
      <c r="R3" s="24"/>
      <c r="S3" s="24"/>
      <c r="T3" s="24"/>
      <c r="U3" s="412"/>
      <c r="V3" s="412"/>
      <c r="W3" s="421"/>
      <c r="X3" s="422">
        <f>ROUNDUP(AE3/AE$2*3,)</f>
        <v>3</v>
      </c>
      <c r="Y3" s="320" t="s">
        <v>24</v>
      </c>
      <c r="Z3" s="321"/>
      <c r="AA3" s="184">
        <v>300</v>
      </c>
      <c r="AB3" s="185">
        <v>400</v>
      </c>
      <c r="AC3" s="186">
        <v>20</v>
      </c>
      <c r="AD3" s="187">
        <v>0</v>
      </c>
      <c r="AE3" s="188">
        <v>100</v>
      </c>
      <c r="AF3" s="421">
        <f t="shared" si="1"/>
        <v>267360</v>
      </c>
      <c r="AK3" s="421">
        <v>1</v>
      </c>
      <c r="AM3" s="171">
        <f t="shared" si="2"/>
        <v>4</v>
      </c>
      <c r="AN3" s="171">
        <f>SUM(AM$1:AM3)</f>
        <v>6</v>
      </c>
    </row>
    <row r="4" spans="1:40" x14ac:dyDescent="0.2">
      <c r="A4" s="633" t="s">
        <v>8</v>
      </c>
      <c r="B4" s="634"/>
      <c r="C4" s="176"/>
      <c r="D4" s="172"/>
      <c r="E4" s="633" t="s">
        <v>97</v>
      </c>
      <c r="F4" s="634"/>
      <c r="G4" s="169"/>
      <c r="H4" s="172"/>
      <c r="I4" s="536" t="s">
        <v>97</v>
      </c>
      <c r="J4" s="537">
        <f>IF(G4=0,0,ROUND((G4^1.96+4-20)/20,)+60/2)</f>
        <v>0</v>
      </c>
      <c r="K4" s="538">
        <f>J4+L4+M4</f>
        <v>0</v>
      </c>
      <c r="L4" s="538">
        <f>ROUNDUP(J$4*0.0015*M14,)+ROUND(0.089*M14,)</f>
        <v>0</v>
      </c>
      <c r="M4" s="539">
        <f>IF(L$18=1,Itemsets!AB10,IF(L$18=2,Itemsets!AK10,IF(L$18=3,Itemsets!AB21,IF(L$18=4,Itemsets!AK21,IF(L$18=5,Itemsets!AB32,IF(L$18=6,Itemsets!AK32,IF(L$18=7,Itemsets!AB433,0)))))))</f>
        <v>0</v>
      </c>
      <c r="N4" s="539">
        <f t="shared" si="0"/>
        <v>0</v>
      </c>
      <c r="O4" s="591"/>
      <c r="P4" s="540"/>
      <c r="Q4" s="24"/>
      <c r="R4" s="24"/>
      <c r="S4" s="24"/>
      <c r="T4" s="24"/>
      <c r="U4" s="412"/>
      <c r="V4" s="412"/>
      <c r="W4" s="421"/>
      <c r="X4" s="422">
        <v>5</v>
      </c>
      <c r="Y4" s="322" t="s">
        <v>8</v>
      </c>
      <c r="Z4" s="323"/>
      <c r="AA4" s="184">
        <v>800</v>
      </c>
      <c r="AB4" s="185">
        <v>500</v>
      </c>
      <c r="AC4" s="186">
        <v>125</v>
      </c>
      <c r="AD4" s="187">
        <v>25</v>
      </c>
      <c r="AE4" s="188">
        <v>220</v>
      </c>
      <c r="AF4" s="421">
        <f t="shared" si="1"/>
        <v>549975</v>
      </c>
      <c r="AK4" s="421">
        <v>3.59</v>
      </c>
      <c r="AM4" s="171">
        <f t="shared" si="2"/>
        <v>4</v>
      </c>
      <c r="AN4" s="171">
        <f>SUM(AM$1:AM4)</f>
        <v>10</v>
      </c>
    </row>
    <row r="5" spans="1:40" x14ac:dyDescent="0.2">
      <c r="A5" s="635" t="s">
        <v>44</v>
      </c>
      <c r="B5" s="636"/>
      <c r="C5" s="177"/>
      <c r="D5" s="172"/>
      <c r="E5" s="635" t="s">
        <v>98</v>
      </c>
      <c r="F5" s="636"/>
      <c r="G5" s="175"/>
      <c r="H5" s="172"/>
      <c r="I5" s="182" t="s">
        <v>98</v>
      </c>
      <c r="J5" s="388">
        <f>IF(G5=0,0,ROUND((G5^1.96+4-16)/16,)+60/3)</f>
        <v>0</v>
      </c>
      <c r="K5" s="389">
        <f>J5+L5+M5</f>
        <v>0</v>
      </c>
      <c r="L5" s="389">
        <f>ROUNDUP(J$5*0.0015*M15,)+ROUND(0.04*M15,)</f>
        <v>0</v>
      </c>
      <c r="M5" s="387">
        <f>IF(L$18=1,Itemsets!AC10,IF(L$18=2,Itemsets!AL10,IF(L$18=3,Itemsets!AC21,IF(L$18=4,Itemsets!AL21,IF(L$18=5,Itemsets!AC32,IF(L$18=6,Itemsets!AL32,IF(L$18=7,Itemsets!AC433,0)))))))</f>
        <v>0</v>
      </c>
      <c r="N5" s="387">
        <f t="shared" si="0"/>
        <v>0</v>
      </c>
      <c r="O5" s="591"/>
      <c r="P5" s="540"/>
      <c r="Q5" s="24"/>
      <c r="R5" s="24"/>
      <c r="S5" s="24"/>
      <c r="T5" s="24"/>
      <c r="U5" s="412"/>
      <c r="V5" s="412"/>
      <c r="W5" s="421"/>
      <c r="X5" s="422">
        <v>5</v>
      </c>
      <c r="Y5" s="320" t="s">
        <v>44</v>
      </c>
      <c r="Z5" s="321"/>
      <c r="AA5" s="184">
        <v>500</v>
      </c>
      <c r="AB5" s="185">
        <v>800</v>
      </c>
      <c r="AC5" s="186">
        <v>60</v>
      </c>
      <c r="AD5" s="187">
        <v>50</v>
      </c>
      <c r="AE5" s="188">
        <v>220</v>
      </c>
      <c r="AF5" s="421">
        <f t="shared" si="1"/>
        <v>558180</v>
      </c>
      <c r="AK5" s="421">
        <v>3.59</v>
      </c>
      <c r="AM5" s="171">
        <f t="shared" si="2"/>
        <v>7</v>
      </c>
      <c r="AN5" s="171">
        <f>SUM(AM$1:AM5)</f>
        <v>17</v>
      </c>
    </row>
    <row r="6" spans="1:40" ht="13.5" thickBot="1" x14ac:dyDescent="0.25">
      <c r="A6" s="633" t="s">
        <v>10</v>
      </c>
      <c r="B6" s="634"/>
      <c r="C6" s="176"/>
      <c r="D6" s="172"/>
      <c r="E6" s="633" t="s">
        <v>108</v>
      </c>
      <c r="F6" s="634"/>
      <c r="G6" s="169"/>
      <c r="H6" s="172"/>
      <c r="I6" s="241" t="s">
        <v>108</v>
      </c>
      <c r="J6" s="391">
        <f>IF(G6=0,0,ROUND((G6^1.96+4-14)/14,)+60/4)</f>
        <v>0</v>
      </c>
      <c r="K6" s="392">
        <f>J6+L6+M6</f>
        <v>0</v>
      </c>
      <c r="L6" s="392">
        <f>ROUNDUP(J$6*0.0015*M15,)+ROUND(0.02*M15,)</f>
        <v>0</v>
      </c>
      <c r="M6" s="390">
        <f>IF(L$18=1,Itemsets!AD10,IF(L$18=2,Itemsets!AM10,IF(L$18=3,Itemsets!AD21,IF(L$18=4,Itemsets!AM21,IF(L$18=5,Itemsets!AD32,IF(L$18=6,Itemsets!AM32,IF(L$18=7,Itemsets!AD433,0)))))))</f>
        <v>0</v>
      </c>
      <c r="N6" s="390">
        <f t="shared" si="0"/>
        <v>0</v>
      </c>
      <c r="O6" s="418"/>
      <c r="P6" s="540"/>
      <c r="Q6" s="24"/>
      <c r="R6" s="24"/>
      <c r="S6" s="24"/>
      <c r="T6" s="24"/>
      <c r="U6" s="412"/>
      <c r="V6" s="412"/>
      <c r="W6" s="421"/>
      <c r="X6" s="422">
        <v>7</v>
      </c>
      <c r="Y6" s="322" t="s">
        <v>10</v>
      </c>
      <c r="Z6" s="323"/>
      <c r="AA6" s="184">
        <v>1200</v>
      </c>
      <c r="AB6" s="185">
        <v>600</v>
      </c>
      <c r="AC6" s="186">
        <v>250</v>
      </c>
      <c r="AD6" s="187">
        <v>100</v>
      </c>
      <c r="AE6" s="188">
        <v>360</v>
      </c>
      <c r="AF6" s="421">
        <f t="shared" si="1"/>
        <v>856050</v>
      </c>
      <c r="AK6" s="421">
        <v>7.49</v>
      </c>
      <c r="AM6" s="171">
        <f t="shared" si="2"/>
        <v>7</v>
      </c>
      <c r="AN6" s="171">
        <f>SUM(AM$1:AM6)</f>
        <v>24</v>
      </c>
    </row>
    <row r="7" spans="1:40" ht="13.5" thickBot="1" x14ac:dyDescent="0.25">
      <c r="A7" s="635" t="s">
        <v>25</v>
      </c>
      <c r="B7" s="636"/>
      <c r="C7" s="177"/>
      <c r="D7" s="172"/>
      <c r="E7" s="635" t="s">
        <v>99</v>
      </c>
      <c r="F7" s="636"/>
      <c r="G7" s="175"/>
      <c r="H7" s="172"/>
      <c r="I7" s="449" t="s">
        <v>99</v>
      </c>
      <c r="J7" s="394">
        <f>IF(G7=0,0,ROUND((G7^1.8)*1.2/3.213249693,))</f>
        <v>0</v>
      </c>
      <c r="K7" s="393">
        <f>J7</f>
        <v>0</v>
      </c>
      <c r="L7" s="393">
        <f>0</f>
        <v>0</v>
      </c>
      <c r="M7" s="393">
        <f>0</f>
        <v>0</v>
      </c>
      <c r="N7" s="394">
        <f t="shared" si="0"/>
        <v>0</v>
      </c>
      <c r="O7" s="595"/>
      <c r="P7" s="565"/>
      <c r="Q7" s="25"/>
      <c r="R7" s="24"/>
      <c r="S7" s="24"/>
      <c r="T7" s="24"/>
      <c r="U7" s="412"/>
      <c r="V7" s="412"/>
      <c r="W7" s="421"/>
      <c r="X7" s="422">
        <v>7</v>
      </c>
      <c r="Y7" s="320" t="s">
        <v>25</v>
      </c>
      <c r="Z7" s="321"/>
      <c r="AA7" s="184">
        <v>800</v>
      </c>
      <c r="AB7" s="185">
        <v>1400</v>
      </c>
      <c r="AC7" s="186">
        <v>90</v>
      </c>
      <c r="AD7" s="187">
        <v>80</v>
      </c>
      <c r="AE7" s="188">
        <v>360</v>
      </c>
      <c r="AF7" s="421">
        <f t="shared" si="1"/>
        <v>937530</v>
      </c>
      <c r="AK7" s="421">
        <v>7.2889999999999997</v>
      </c>
      <c r="AM7" s="171">
        <f t="shared" si="2"/>
        <v>10</v>
      </c>
      <c r="AN7" s="171">
        <f>SUM(AM$1:AM7)</f>
        <v>34</v>
      </c>
    </row>
    <row r="8" spans="1:40" x14ac:dyDescent="0.2">
      <c r="A8" s="633" t="s">
        <v>45</v>
      </c>
      <c r="B8" s="634"/>
      <c r="C8" s="176"/>
      <c r="D8" s="172"/>
      <c r="E8" s="633" t="s">
        <v>19</v>
      </c>
      <c r="F8" s="634"/>
      <c r="G8" s="403"/>
      <c r="H8" s="172"/>
      <c r="I8" s="530"/>
      <c r="J8" s="251"/>
      <c r="K8" s="530"/>
      <c r="L8" s="251"/>
      <c r="M8" s="530"/>
      <c r="N8" s="530"/>
      <c r="O8" s="432"/>
      <c r="P8" s="432"/>
      <c r="Q8" s="24"/>
      <c r="R8" s="24"/>
      <c r="S8" s="24"/>
      <c r="T8" s="24"/>
      <c r="U8" s="412"/>
      <c r="V8" s="412"/>
      <c r="W8" s="421"/>
      <c r="X8" s="422">
        <v>10</v>
      </c>
      <c r="Y8" s="322" t="s">
        <v>45</v>
      </c>
      <c r="Z8" s="323"/>
      <c r="AA8" s="184">
        <v>1600</v>
      </c>
      <c r="AB8" s="185">
        <v>800</v>
      </c>
      <c r="AC8" s="186">
        <v>300</v>
      </c>
      <c r="AD8" s="187">
        <v>150</v>
      </c>
      <c r="AE8" s="188">
        <v>480</v>
      </c>
      <c r="AF8" s="421">
        <f t="shared" si="1"/>
        <v>1137000</v>
      </c>
      <c r="AK8" s="421">
        <v>10.79</v>
      </c>
      <c r="AM8" s="171">
        <f t="shared" si="2"/>
        <v>10</v>
      </c>
      <c r="AN8" s="171">
        <f>SUM(AM$1:AM8)</f>
        <v>44</v>
      </c>
    </row>
    <row r="9" spans="1:40" ht="13.5" thickBot="1" x14ac:dyDescent="0.25">
      <c r="A9" s="635" t="s">
        <v>11</v>
      </c>
      <c r="B9" s="636"/>
      <c r="C9" s="177"/>
      <c r="D9" s="172"/>
      <c r="E9" s="635" t="s">
        <v>109</v>
      </c>
      <c r="F9" s="636"/>
      <c r="G9" s="175"/>
      <c r="H9" s="172"/>
      <c r="I9" s="172"/>
      <c r="J9" s="532"/>
      <c r="K9" s="172"/>
      <c r="L9" s="432"/>
      <c r="M9" s="172"/>
      <c r="N9" s="432"/>
      <c r="O9" s="214"/>
      <c r="P9" s="418"/>
      <c r="Q9" s="24"/>
      <c r="R9" s="24"/>
      <c r="S9" s="24"/>
      <c r="T9" s="24"/>
      <c r="U9" s="412"/>
      <c r="V9" s="412"/>
      <c r="W9" s="421"/>
      <c r="X9" s="422">
        <v>10</v>
      </c>
      <c r="Y9" s="320" t="s">
        <v>11</v>
      </c>
      <c r="Z9" s="321"/>
      <c r="AA9" s="184">
        <v>1200</v>
      </c>
      <c r="AB9" s="185">
        <v>1800</v>
      </c>
      <c r="AC9" s="186">
        <v>120</v>
      </c>
      <c r="AD9" s="187">
        <v>95</v>
      </c>
      <c r="AE9" s="188">
        <v>480</v>
      </c>
      <c r="AF9" s="421">
        <f t="shared" si="1"/>
        <v>1255950</v>
      </c>
      <c r="AK9" s="421">
        <v>10.79</v>
      </c>
      <c r="AM9" s="171">
        <f t="shared" si="2"/>
        <v>13</v>
      </c>
      <c r="AN9" s="171">
        <f>SUM(AM$1:AM9)</f>
        <v>57</v>
      </c>
    </row>
    <row r="10" spans="1:40" ht="13.5" thickBot="1" x14ac:dyDescent="0.25">
      <c r="A10" s="633" t="s">
        <v>12</v>
      </c>
      <c r="B10" s="634"/>
      <c r="C10" s="176"/>
      <c r="D10" s="172"/>
      <c r="E10" s="644" t="s">
        <v>101</v>
      </c>
      <c r="F10" s="645"/>
      <c r="G10" s="402"/>
      <c r="H10" s="172"/>
      <c r="I10" s="619" t="s">
        <v>148</v>
      </c>
      <c r="J10" s="620"/>
      <c r="K10" s="621"/>
      <c r="L10" s="624" t="s">
        <v>127</v>
      </c>
      <c r="M10" s="625"/>
      <c r="N10" s="625"/>
      <c r="O10" s="439"/>
      <c r="P10" s="400"/>
      <c r="Q10" s="24"/>
      <c r="R10" s="24"/>
      <c r="S10" s="24"/>
      <c r="T10" s="24"/>
      <c r="U10" s="412"/>
      <c r="V10" s="412"/>
      <c r="W10" s="421"/>
      <c r="X10" s="422">
        <v>14</v>
      </c>
      <c r="Y10" s="322" t="s">
        <v>12</v>
      </c>
      <c r="Z10" s="323"/>
      <c r="AA10" s="184">
        <v>2200</v>
      </c>
      <c r="AB10" s="185">
        <v>1000</v>
      </c>
      <c r="AC10" s="186">
        <v>370</v>
      </c>
      <c r="AD10" s="187">
        <v>250</v>
      </c>
      <c r="AE10" s="188">
        <v>660</v>
      </c>
      <c r="AF10" s="421">
        <f t="shared" si="1"/>
        <v>1537710</v>
      </c>
      <c r="AK10" s="421">
        <v>15.339</v>
      </c>
      <c r="AM10" s="171">
        <f t="shared" si="2"/>
        <v>13</v>
      </c>
      <c r="AN10" s="171">
        <f>SUM(AM$1:AM10)</f>
        <v>70</v>
      </c>
    </row>
    <row r="11" spans="1:40" ht="13.5" thickBot="1" x14ac:dyDescent="0.25">
      <c r="A11" s="635" t="s">
        <v>16</v>
      </c>
      <c r="B11" s="636"/>
      <c r="C11" s="177"/>
      <c r="D11" s="172"/>
      <c r="E11" s="639" t="s">
        <v>172</v>
      </c>
      <c r="F11" s="640"/>
      <c r="G11" s="252">
        <f>IF(SUM(G2:G10)=0,0,ROUNDUP(0.6*(((AA29+Z29)^(1/1.96)+(Z28+AA28)^(1/1.005))^0.6)*((Z29)^(1/1.96)+(Z28)^(1/1.005))^0.6/(((AA29)^(1/1.96)+(AA28)^(1/1.005))^0.6+((Z29)^(1/1.96)+(Z28)^(1/1.005))^0.6),))</f>
        <v>0</v>
      </c>
      <c r="H11" s="172"/>
      <c r="I11" s="436" t="s">
        <v>102</v>
      </c>
      <c r="J11" s="626"/>
      <c r="K11" s="627"/>
      <c r="L11" s="622" t="s">
        <v>118</v>
      </c>
      <c r="M11" s="623"/>
      <c r="N11" s="453" t="s">
        <v>182</v>
      </c>
      <c r="O11" s="439"/>
      <c r="P11" s="214"/>
      <c r="Q11" s="24"/>
      <c r="R11" s="24"/>
      <c r="S11" s="24"/>
      <c r="T11" s="24"/>
      <c r="U11" s="412"/>
      <c r="V11" s="412"/>
      <c r="W11" s="421"/>
      <c r="X11" s="422">
        <v>14</v>
      </c>
      <c r="Y11" s="320" t="s">
        <v>16</v>
      </c>
      <c r="Z11" s="321"/>
      <c r="AA11" s="184">
        <v>1500</v>
      </c>
      <c r="AB11" s="185">
        <v>2600</v>
      </c>
      <c r="AC11" s="186">
        <v>150</v>
      </c>
      <c r="AD11" s="187">
        <v>140</v>
      </c>
      <c r="AE11" s="188">
        <v>660</v>
      </c>
      <c r="AF11" s="421">
        <f t="shared" si="1"/>
        <v>1728330</v>
      </c>
      <c r="AK11" s="421">
        <v>15.443</v>
      </c>
      <c r="AM11" s="171">
        <f t="shared" si="2"/>
        <v>16</v>
      </c>
      <c r="AN11" s="171">
        <f>SUM(AM$1:AM11)</f>
        <v>86</v>
      </c>
    </row>
    <row r="12" spans="1:40" ht="13.5" thickBot="1" x14ac:dyDescent="0.25">
      <c r="A12" s="633" t="s">
        <v>13</v>
      </c>
      <c r="B12" s="634"/>
      <c r="C12" s="176"/>
      <c r="D12" s="172"/>
      <c r="E12" s="172"/>
      <c r="F12" s="172"/>
      <c r="G12" s="311"/>
      <c r="H12" s="172"/>
      <c r="I12" s="437" t="s">
        <v>103</v>
      </c>
      <c r="J12" s="628"/>
      <c r="K12" s="629"/>
      <c r="L12" s="451" t="s">
        <v>4</v>
      </c>
      <c r="M12" s="534"/>
      <c r="N12" s="455">
        <f>0.0015*M12</f>
        <v>0</v>
      </c>
      <c r="O12" s="439"/>
      <c r="P12" s="418"/>
      <c r="Q12" s="24"/>
      <c r="R12" s="24"/>
      <c r="S12" s="24"/>
      <c r="T12" s="24"/>
      <c r="U12" s="412"/>
      <c r="V12" s="412"/>
      <c r="W12" s="421"/>
      <c r="X12" s="422">
        <v>19</v>
      </c>
      <c r="Y12" s="322" t="s">
        <v>13</v>
      </c>
      <c r="Z12" s="323"/>
      <c r="AA12" s="184">
        <v>2500</v>
      </c>
      <c r="AB12" s="185">
        <v>1200</v>
      </c>
      <c r="AC12" s="186">
        <v>460</v>
      </c>
      <c r="AD12" s="187">
        <v>300</v>
      </c>
      <c r="AE12" s="188">
        <v>760</v>
      </c>
      <c r="AF12" s="421">
        <f t="shared" si="1"/>
        <v>1809480</v>
      </c>
      <c r="AK12" s="421">
        <v>17.774000000000001</v>
      </c>
      <c r="AM12" s="171">
        <f t="shared" si="2"/>
        <v>16</v>
      </c>
      <c r="AN12" s="171">
        <f>SUM(AM$1:AM12)</f>
        <v>102</v>
      </c>
    </row>
    <row r="13" spans="1:40" ht="13.5" thickBot="1" x14ac:dyDescent="0.25">
      <c r="A13" s="635" t="s">
        <v>26</v>
      </c>
      <c r="B13" s="636"/>
      <c r="C13" s="177"/>
      <c r="D13" s="172"/>
      <c r="E13" s="619" t="s">
        <v>111</v>
      </c>
      <c r="F13" s="643"/>
      <c r="G13" s="174"/>
      <c r="H13" s="172"/>
      <c r="I13" s="435" t="s">
        <v>106</v>
      </c>
      <c r="J13" s="617" t="str">
        <f>IF(J12&gt;J11,TIME(Übersicht!Y37+ROUNDDOWN((J12-J11)*3/60,),Übersicht!Z37+MOD((J12-J11)*3,60)-MOD(Übersicht!Z37,3),),Übersicht!Y35)</f>
        <v>Energie bereits erreicht</v>
      </c>
      <c r="K13" s="618"/>
      <c r="L13" s="535" t="s">
        <v>49</v>
      </c>
      <c r="M13" s="452"/>
      <c r="N13" s="456">
        <f>0.0025*M13</f>
        <v>0</v>
      </c>
      <c r="O13" s="439"/>
      <c r="P13" s="400"/>
      <c r="Q13" s="24"/>
      <c r="R13" s="24"/>
      <c r="S13" s="24"/>
      <c r="T13" s="24"/>
      <c r="U13" s="412"/>
      <c r="V13" s="412"/>
      <c r="W13" s="421"/>
      <c r="X13" s="422">
        <v>19</v>
      </c>
      <c r="Y13" s="320" t="s">
        <v>26</v>
      </c>
      <c r="Z13" s="321"/>
      <c r="AA13" s="184">
        <v>1750</v>
      </c>
      <c r="AB13" s="185">
        <v>3000</v>
      </c>
      <c r="AC13" s="186">
        <v>200</v>
      </c>
      <c r="AD13" s="187">
        <v>175</v>
      </c>
      <c r="AE13" s="188">
        <v>760</v>
      </c>
      <c r="AF13" s="421">
        <f t="shared" si="1"/>
        <v>2027700</v>
      </c>
      <c r="AK13" s="421">
        <v>17.690000000000001</v>
      </c>
      <c r="AM13" s="171">
        <f t="shared" si="2"/>
        <v>19</v>
      </c>
      <c r="AN13" s="171">
        <f>SUM(AM$1:AM13)</f>
        <v>121</v>
      </c>
    </row>
    <row r="14" spans="1:40" ht="13.5" thickBot="1" x14ac:dyDescent="0.25">
      <c r="A14" s="633" t="s">
        <v>14</v>
      </c>
      <c r="B14" s="634"/>
      <c r="C14" s="176"/>
      <c r="D14" s="172"/>
      <c r="E14" s="641" t="s">
        <v>173</v>
      </c>
      <c r="F14" s="642"/>
      <c r="G14" s="417">
        <f>ROUNDUP(((AA29+Z29)^(1/1.96)+(Z28+AA28)^(1/1.005))^0.6*(1+G13^0.6/30)*0.6,)-ROUNDUP(0.6*((AA29+Z29)^(1/1.96)+(Z28+AA28)^(1/1.005))^0.6,)</f>
        <v>0</v>
      </c>
      <c r="H14" s="172"/>
      <c r="I14" s="439"/>
      <c r="J14" s="439"/>
      <c r="K14" s="448"/>
      <c r="L14" s="299" t="s">
        <v>128</v>
      </c>
      <c r="M14" s="527"/>
      <c r="N14" s="525" t="str">
        <f ca="1">INDIRECT("AC34")&amp;"|"&amp;INDIRECT("AC35")&amp;"|"&amp;INDIRECT("Ad34")</f>
        <v>0|0|0%</v>
      </c>
      <c r="O14" s="439"/>
      <c r="P14" s="214"/>
      <c r="Q14" s="24"/>
      <c r="R14" s="24"/>
      <c r="S14" s="24"/>
      <c r="T14" s="24"/>
      <c r="U14" s="412"/>
      <c r="V14" s="412"/>
      <c r="W14" s="421"/>
      <c r="X14" s="422">
        <v>25</v>
      </c>
      <c r="Y14" s="322" t="s">
        <v>14</v>
      </c>
      <c r="Z14" s="323"/>
      <c r="AA14" s="184">
        <v>3000</v>
      </c>
      <c r="AB14" s="185">
        <v>1400</v>
      </c>
      <c r="AC14" s="186">
        <v>770</v>
      </c>
      <c r="AD14" s="187">
        <v>500</v>
      </c>
      <c r="AE14" s="188">
        <v>1000</v>
      </c>
      <c r="AF14" s="421">
        <f t="shared" si="1"/>
        <v>2403810</v>
      </c>
      <c r="AK14" s="421">
        <v>27.359000000000002</v>
      </c>
      <c r="AM14" s="171">
        <f t="shared" si="2"/>
        <v>19</v>
      </c>
      <c r="AN14" s="171">
        <f>SUM(AM$1:AM14)</f>
        <v>140</v>
      </c>
    </row>
    <row r="15" spans="1:40" ht="13.5" thickBot="1" x14ac:dyDescent="0.25">
      <c r="A15" s="660" t="s">
        <v>15</v>
      </c>
      <c r="B15" s="661"/>
      <c r="C15" s="178"/>
      <c r="D15" s="172"/>
      <c r="E15" s="172"/>
      <c r="F15" s="172"/>
      <c r="G15" s="311"/>
      <c r="H15" s="172"/>
      <c r="I15" s="439"/>
      <c r="J15" s="439"/>
      <c r="K15" s="448"/>
      <c r="L15" s="450" t="s">
        <v>129</v>
      </c>
      <c r="M15" s="528"/>
      <c r="N15" s="526" t="str">
        <f ca="1">INDIRECT("AC36")&amp;"|"&amp;INDIRECT("AC37")&amp;"|"&amp;INDIRECT("Ad36")</f>
        <v>0|0|0%</v>
      </c>
      <c r="O15" s="439"/>
      <c r="P15" s="418"/>
      <c r="Q15" s="24"/>
      <c r="R15" s="24"/>
      <c r="S15" s="24"/>
      <c r="T15" s="24"/>
      <c r="U15" s="412"/>
      <c r="V15" s="412"/>
      <c r="W15" s="421"/>
      <c r="X15" s="422">
        <v>25</v>
      </c>
      <c r="Y15" s="326" t="s">
        <v>15</v>
      </c>
      <c r="Z15" s="327"/>
      <c r="AA15" s="184">
        <v>2000</v>
      </c>
      <c r="AB15" s="185">
        <v>4400</v>
      </c>
      <c r="AC15" s="186">
        <v>380</v>
      </c>
      <c r="AD15" s="187">
        <v>220</v>
      </c>
      <c r="AE15" s="188">
        <v>1000</v>
      </c>
      <c r="AF15" s="421">
        <f>AA11*321+1*AB11*399+1*AC11*573+1*AD11*882</f>
        <v>1728330</v>
      </c>
      <c r="AK15" s="421">
        <v>26.99</v>
      </c>
      <c r="AM15" s="171">
        <f t="shared" si="2"/>
        <v>22</v>
      </c>
      <c r="AN15" s="171">
        <f>SUM(AM$1:AM15)</f>
        <v>162</v>
      </c>
    </row>
    <row r="16" spans="1:40" ht="13.5" thickBot="1" x14ac:dyDescent="0.25">
      <c r="A16" s="658" t="s">
        <v>116</v>
      </c>
      <c r="B16" s="659"/>
      <c r="C16" s="415">
        <f>IF(SUM(C2:C15)=0,0,ROUNDUP(0.6*(((AA29+Z29)^(1/1.96)+(Z28+AA28)^(1/1.005))^0.6)*((AA29)^(1/1.96)+(AA28)^(1/1.005))^0.6/(((AA29)^(1/1.96)+(AA28)^(1/1.005))^0.6+((Z29)^(1/1.96)+(Z28)^(1/1.005))^0.6),))</f>
        <v>0</v>
      </c>
      <c r="D16" s="172"/>
      <c r="E16" s="637" t="s">
        <v>110</v>
      </c>
      <c r="F16" s="638"/>
      <c r="G16" s="179">
        <f>Z30</f>
        <v>0</v>
      </c>
      <c r="H16" s="172"/>
      <c r="I16" s="439"/>
      <c r="J16" s="439"/>
      <c r="K16" s="448"/>
      <c r="L16" s="454" t="s">
        <v>130</v>
      </c>
      <c r="M16" s="529"/>
      <c r="N16" s="463" t="str">
        <f ca="1">INDIRECT("AC38")&amp;"|"&amp;INDIRECT("Ad38")</f>
        <v>0|0%</v>
      </c>
      <c r="O16" s="439"/>
      <c r="P16" s="24"/>
      <c r="Q16" s="24"/>
      <c r="R16" s="24"/>
      <c r="S16" s="24"/>
      <c r="T16" s="24"/>
      <c r="U16" s="412"/>
      <c r="V16" s="412"/>
      <c r="W16" s="421"/>
      <c r="X16" s="421" t="s">
        <v>167</v>
      </c>
      <c r="Y16" s="421"/>
      <c r="Z16" s="421"/>
      <c r="AA16" s="421"/>
      <c r="AB16" s="421"/>
      <c r="AC16" s="421"/>
      <c r="AD16" s="421"/>
      <c r="AE16" s="422"/>
      <c r="AF16" s="422"/>
      <c r="AM16" s="171">
        <f t="shared" si="2"/>
        <v>22</v>
      </c>
      <c r="AN16" s="171">
        <f>SUM(AM$1:AM16)</f>
        <v>184</v>
      </c>
    </row>
    <row r="17" spans="1:40" ht="13.5" thickBot="1" x14ac:dyDescent="0.25">
      <c r="A17" s="619" t="s">
        <v>84</v>
      </c>
      <c r="B17" s="620"/>
      <c r="C17" s="416">
        <f>IF(SUM(C2:C15)=0,0,SUMPRODUCT(AK2:AK15,C2:C15))</f>
        <v>0</v>
      </c>
      <c r="D17" s="172"/>
      <c r="E17" s="172"/>
      <c r="F17" s="172"/>
      <c r="G17" s="172"/>
      <c r="H17" s="172"/>
      <c r="I17" s="172"/>
      <c r="J17" s="172"/>
      <c r="K17" s="172"/>
      <c r="L17" s="172"/>
      <c r="M17" s="172"/>
      <c r="N17" s="251"/>
      <c r="O17" s="214"/>
      <c r="P17" s="24"/>
      <c r="Q17" s="24"/>
      <c r="R17" s="24"/>
      <c r="S17" s="24"/>
      <c r="T17" s="24"/>
      <c r="U17" s="412"/>
      <c r="V17" s="412"/>
      <c r="W17" s="171"/>
      <c r="X17" s="421">
        <f>IF(G2=0,0,(AE17)*0.5*(G2^2+G2))</f>
        <v>0</v>
      </c>
      <c r="Y17" s="322" t="s">
        <v>86</v>
      </c>
      <c r="Z17" s="323"/>
      <c r="AA17" s="191">
        <v>6.1</v>
      </c>
      <c r="AB17" s="192">
        <v>3.6</v>
      </c>
      <c r="AC17" s="193">
        <v>0</v>
      </c>
      <c r="AD17" s="194">
        <v>0</v>
      </c>
      <c r="AE17" s="195">
        <v>100.8</v>
      </c>
      <c r="AF17" s="421">
        <f>IF(G2=0,0,(AA17*1*321+AB17*1*399+AC17*1*573+AD17*1*882)*(G2^2+G2)*(2*G2+1)/6)</f>
        <v>0</v>
      </c>
      <c r="AM17" s="171">
        <f t="shared" si="2"/>
        <v>25</v>
      </c>
      <c r="AN17" s="171">
        <f>SUM(AM$1:AM17)</f>
        <v>209</v>
      </c>
    </row>
    <row r="18" spans="1:40" ht="13.5" thickBot="1" x14ac:dyDescent="0.25">
      <c r="A18" s="251"/>
      <c r="B18" s="251"/>
      <c r="C18" s="251"/>
      <c r="D18" s="172"/>
      <c r="E18" s="172"/>
      <c r="F18" s="701" t="s">
        <v>191</v>
      </c>
      <c r="G18" s="702"/>
      <c r="H18" s="702"/>
      <c r="I18" s="703"/>
      <c r="J18" s="691" t="s">
        <v>194</v>
      </c>
      <c r="K18" s="692"/>
      <c r="L18" s="606">
        <v>1</v>
      </c>
      <c r="M18" s="400"/>
      <c r="N18" s="400"/>
      <c r="O18" s="564"/>
      <c r="P18" s="24"/>
      <c r="Q18" s="24"/>
      <c r="R18" s="24"/>
      <c r="S18" s="24"/>
      <c r="T18" s="24"/>
      <c r="U18" s="412"/>
      <c r="V18" s="412"/>
      <c r="W18" s="421"/>
      <c r="X18" s="434">
        <f t="shared" ref="X18:X25" si="3">IF(G3=0,0,(AE18)*0.5*(G3^2+G3))</f>
        <v>0</v>
      </c>
      <c r="Y18" s="320" t="s">
        <v>96</v>
      </c>
      <c r="Z18" s="321"/>
      <c r="AA18" s="191">
        <v>1</v>
      </c>
      <c r="AB18" s="192">
        <v>1.087</v>
      </c>
      <c r="AC18" s="193">
        <v>0</v>
      </c>
      <c r="AD18" s="194">
        <v>0</v>
      </c>
      <c r="AE18" s="195">
        <v>46.084000000000003</v>
      </c>
      <c r="AF18" s="434">
        <f t="shared" ref="AF18:AF25" si="4">IF(G3=0,0,(AA18*1*321+AB18*1*399+AC18*1*573+AD18*1*882)*(G3^2+G3)*(2*G3+1)/6)</f>
        <v>0</v>
      </c>
      <c r="AM18" s="171">
        <f t="shared" si="2"/>
        <v>25</v>
      </c>
      <c r="AN18" s="171">
        <f>SUM(AM$1:AM18)</f>
        <v>234</v>
      </c>
    </row>
    <row r="19" spans="1:40" ht="13.5" thickBot="1" x14ac:dyDescent="0.25">
      <c r="A19" s="664" t="s">
        <v>142</v>
      </c>
      <c r="B19" s="665"/>
      <c r="C19" s="666"/>
      <c r="D19" s="172"/>
      <c r="E19" s="172"/>
      <c r="F19" s="579" t="s">
        <v>192</v>
      </c>
      <c r="G19" s="695" t="s">
        <v>193</v>
      </c>
      <c r="H19" s="696"/>
      <c r="I19" s="697"/>
      <c r="J19" s="693" t="s">
        <v>195</v>
      </c>
      <c r="K19" s="694"/>
      <c r="L19" s="432"/>
      <c r="M19" s="564"/>
      <c r="N19" s="564"/>
      <c r="O19" s="564"/>
      <c r="P19" s="24"/>
      <c r="Q19" s="24"/>
      <c r="R19" s="24"/>
      <c r="S19" s="24"/>
      <c r="T19" s="24"/>
      <c r="U19" s="412"/>
      <c r="V19" s="412"/>
      <c r="W19" s="421"/>
      <c r="X19" s="434">
        <f t="shared" si="3"/>
        <v>0</v>
      </c>
      <c r="Y19" s="322" t="s">
        <v>97</v>
      </c>
      <c r="Z19" s="323"/>
      <c r="AA19" s="191">
        <v>1.19</v>
      </c>
      <c r="AB19" s="192">
        <v>1.038</v>
      </c>
      <c r="AC19" s="193">
        <v>0</v>
      </c>
      <c r="AD19" s="194">
        <v>0</v>
      </c>
      <c r="AE19" s="195">
        <v>48.963999999999999</v>
      </c>
      <c r="AF19" s="434">
        <f t="shared" si="4"/>
        <v>0</v>
      </c>
      <c r="AM19" s="171">
        <f t="shared" si="2"/>
        <v>28</v>
      </c>
      <c r="AN19" s="171">
        <f>SUM(AM$1:AM19)</f>
        <v>262</v>
      </c>
    </row>
    <row r="20" spans="1:40" x14ac:dyDescent="0.2">
      <c r="A20" s="656" t="s">
        <v>162</v>
      </c>
      <c r="B20" s="657"/>
      <c r="C20" s="341">
        <f>IF(SUM(C2:C15)=0,0, ROUNDDOWN((1+M12*0.0014)*(1+G27*0.0014)*SUMPRODUCT(AK2:AK15,C2:C15)  * (1 + 0.375/(1+2^((IF(SUM(C2:C15)&gt;10000,10000,SUM(C2:C15))-600)/200)))*(1-(ABS(SUMPRODUCT(AA54:AA60,AC54:AC60)-SUMPRODUCT(AB54:AB60,AC54:AC60))/(SUMPRODUCT(AA54:AA60,AC54:AC60)+SUMPRODUCT(AB54:AB60,AC54:AC60)))^2),))</f>
        <v>0</v>
      </c>
      <c r="D20" s="172"/>
      <c r="E20" s="172"/>
      <c r="F20" s="580">
        <v>1</v>
      </c>
      <c r="G20" s="698"/>
      <c r="H20" s="699"/>
      <c r="I20" s="700"/>
      <c r="J20" s="571" t="s">
        <v>4</v>
      </c>
      <c r="K20" s="584">
        <f>IF(L$18=1,Itemsets!B10,IF(L$18=2,Itemsets!K10,IF(L$18=3,Itemsets!B21,IF(L$18=4,Itemsets!K21,IF(L$18=5,Itemsets!B32,IF(L$18=6,Itemsets!K32,IF(L$18=7,Itemsets!B43,0)))))))</f>
        <v>0</v>
      </c>
      <c r="L20" s="432"/>
      <c r="M20" s="570"/>
      <c r="N20" s="570"/>
      <c r="O20" s="564"/>
      <c r="P20" s="24"/>
      <c r="Q20" s="24"/>
      <c r="R20" s="24"/>
      <c r="S20" s="24"/>
      <c r="T20" s="24"/>
      <c r="U20" s="412"/>
      <c r="V20" s="412"/>
      <c r="W20" s="421"/>
      <c r="X20" s="434">
        <f t="shared" si="3"/>
        <v>0</v>
      </c>
      <c r="Y20" s="320" t="s">
        <v>98</v>
      </c>
      <c r="Z20" s="321"/>
      <c r="AA20" s="191">
        <v>6</v>
      </c>
      <c r="AB20" s="192">
        <v>18</v>
      </c>
      <c r="AC20" s="193">
        <v>0</v>
      </c>
      <c r="AD20" s="194">
        <v>0</v>
      </c>
      <c r="AE20" s="195">
        <v>144</v>
      </c>
      <c r="AF20" s="434">
        <f t="shared" si="4"/>
        <v>0</v>
      </c>
      <c r="AM20" s="171">
        <f t="shared" si="2"/>
        <v>28</v>
      </c>
      <c r="AN20" s="171">
        <f>SUM(AM$1:AM20)</f>
        <v>290</v>
      </c>
    </row>
    <row r="21" spans="1:40" ht="13.5" thickBot="1" x14ac:dyDescent="0.25">
      <c r="A21" s="662" t="s">
        <v>163</v>
      </c>
      <c r="B21" s="663"/>
      <c r="C21" s="342">
        <f>IF(SUM(C2:C15)=0,0, ROUNDDOWN((1+M13*0.00235)*(1+I27*0.00235)*(1+G8*0.00235)*SUMPRODUCT(AK2:AK15,C2:C15) * (1 + 0.375/(1+2^((IF(SUM(C2:C15)&gt;10000,10000,SUM(C2:C15))-600)/200)))*(1-(ABS(SUMPRODUCT(AA54:AA60,AC54:AC60)-SUMPRODUCT(AB54:AB60,AC54:AC60))/(SUMPRODUCT(AA54:AA60,AC54:AC60)+SUMPRODUCT(AB54:AB60,AC54:AC60)))^2),))</f>
        <v>0</v>
      </c>
      <c r="D21" s="172"/>
      <c r="E21" s="172"/>
      <c r="F21" s="581">
        <v>2</v>
      </c>
      <c r="G21" s="685"/>
      <c r="H21" s="686"/>
      <c r="I21" s="687"/>
      <c r="J21" s="572" t="s">
        <v>49</v>
      </c>
      <c r="K21" s="585">
        <f>IF(L$18=1,Itemsets!C10,IF(L$18=2,Itemsets!L10,IF(L$18=3,Itemsets!C21,IF(L$18=4,Itemsets!L21,IF(L$18=5,Itemsets!C32,IF(L$18=6,Itemsets!L32,IF(L$18=7,Itemsets!C43,0)))))))</f>
        <v>0</v>
      </c>
      <c r="L21" s="432"/>
      <c r="M21" s="570"/>
      <c r="N21" s="570"/>
      <c r="O21" s="564"/>
      <c r="P21" s="24"/>
      <c r="Q21" s="24"/>
      <c r="R21" s="24"/>
      <c r="S21" s="24"/>
      <c r="T21" s="24"/>
      <c r="U21" s="412"/>
      <c r="V21" s="412"/>
      <c r="W21" s="421"/>
      <c r="X21" s="434">
        <f t="shared" si="3"/>
        <v>0</v>
      </c>
      <c r="Y21" s="322" t="s">
        <v>108</v>
      </c>
      <c r="Z21" s="323"/>
      <c r="AA21" s="191">
        <v>35</v>
      </c>
      <c r="AB21" s="192">
        <v>18</v>
      </c>
      <c r="AC21" s="193">
        <v>4</v>
      </c>
      <c r="AD21" s="194">
        <v>0</v>
      </c>
      <c r="AE21" s="195">
        <v>216</v>
      </c>
      <c r="AF21" s="434">
        <f t="shared" si="4"/>
        <v>0</v>
      </c>
      <c r="AM21" s="171">
        <f t="shared" si="2"/>
        <v>31</v>
      </c>
      <c r="AN21" s="171">
        <f>SUM(AM$1:AM21)</f>
        <v>321</v>
      </c>
    </row>
    <row r="22" spans="1:40" ht="13.5" thickBot="1" x14ac:dyDescent="0.25">
      <c r="A22" s="250"/>
      <c r="B22" s="250"/>
      <c r="C22" s="250"/>
      <c r="D22" s="172"/>
      <c r="E22" s="172"/>
      <c r="F22" s="582">
        <v>3</v>
      </c>
      <c r="G22" s="667"/>
      <c r="H22" s="668"/>
      <c r="I22" s="669"/>
      <c r="J22" s="573" t="s">
        <v>88</v>
      </c>
      <c r="K22" s="586">
        <f>IF(L$18=1,Itemsets!D10,IF(L$18=2,Itemsets!M10,IF(L$18=3,Itemsets!D21,IF(L$18=4,Itemsets!M21,IF(L$18=5,Itemsets!D32,IF(L$18=6,Itemsets!M32,IF(L$18=7,Itemsets!D43,0)))))))</f>
        <v>0</v>
      </c>
      <c r="L22" s="432"/>
      <c r="M22" s="570"/>
      <c r="N22" s="570"/>
      <c r="O22" s="564"/>
      <c r="P22" s="24"/>
      <c r="Q22" s="24"/>
      <c r="R22" s="24"/>
      <c r="S22" s="24"/>
      <c r="T22" s="24"/>
      <c r="U22" s="412"/>
      <c r="V22" s="412"/>
      <c r="W22" s="421"/>
      <c r="X22" s="434">
        <f t="shared" si="3"/>
        <v>0</v>
      </c>
      <c r="Y22" s="320" t="s">
        <v>99</v>
      </c>
      <c r="Z22" s="321"/>
      <c r="AA22" s="191">
        <v>10</v>
      </c>
      <c r="AB22" s="192">
        <v>12</v>
      </c>
      <c r="AC22" s="193">
        <v>90</v>
      </c>
      <c r="AD22" s="194">
        <v>100</v>
      </c>
      <c r="AE22" s="195">
        <v>576</v>
      </c>
      <c r="AF22" s="434">
        <f t="shared" si="4"/>
        <v>0</v>
      </c>
      <c r="AM22" s="171">
        <f t="shared" si="2"/>
        <v>31</v>
      </c>
      <c r="AN22" s="171">
        <f>SUM(AM$1:AM22)</f>
        <v>352</v>
      </c>
    </row>
    <row r="23" spans="1:40" ht="14.25" thickTop="1" thickBot="1" x14ac:dyDescent="0.25">
      <c r="A23" s="680" t="s">
        <v>139</v>
      </c>
      <c r="B23" s="681"/>
      <c r="C23" s="682"/>
      <c r="D23" s="172"/>
      <c r="E23" s="172"/>
      <c r="F23" s="581">
        <v>4</v>
      </c>
      <c r="G23" s="685"/>
      <c r="H23" s="686"/>
      <c r="I23" s="687"/>
      <c r="J23" s="574" t="s">
        <v>89</v>
      </c>
      <c r="K23" s="587">
        <f>IF(L$18=1,Itemsets!E10,IF(L$18=2,Itemsets!N10,IF(L$18=3,Itemsets!E21,IF(L$18=4,Itemsets!N21,IF(L$18=5,Itemsets!E32,IF(L$18=6,Itemsets!N32,IF(L$18=7,Itemsets!E43,0)))))))</f>
        <v>0</v>
      </c>
      <c r="L23" s="432"/>
      <c r="M23" s="570"/>
      <c r="N23" s="570"/>
      <c r="O23" s="564"/>
      <c r="P23" s="24"/>
      <c r="Q23" s="24"/>
      <c r="R23" s="24"/>
      <c r="S23" s="24"/>
      <c r="T23" s="24"/>
      <c r="U23" s="412"/>
      <c r="V23" s="412"/>
      <c r="W23" s="421"/>
      <c r="X23" s="434">
        <f t="shared" si="3"/>
        <v>0</v>
      </c>
      <c r="Y23" s="322" t="s">
        <v>19</v>
      </c>
      <c r="Z23" s="323"/>
      <c r="AA23" s="191">
        <v>15</v>
      </c>
      <c r="AB23" s="192">
        <v>20</v>
      </c>
      <c r="AC23" s="193">
        <v>10</v>
      </c>
      <c r="AD23" s="194">
        <v>0</v>
      </c>
      <c r="AE23" s="195">
        <v>172.81299999999999</v>
      </c>
      <c r="AF23" s="434">
        <f t="shared" si="4"/>
        <v>0</v>
      </c>
      <c r="AM23" s="171">
        <f t="shared" si="2"/>
        <v>34</v>
      </c>
      <c r="AN23" s="171">
        <f>SUM(AM$1:AM23)</f>
        <v>386</v>
      </c>
    </row>
    <row r="24" spans="1:40" ht="13.5" thickTop="1" x14ac:dyDescent="0.2">
      <c r="A24" s="676" t="s">
        <v>138</v>
      </c>
      <c r="B24" s="677"/>
      <c r="C24" s="678"/>
      <c r="D24" s="172"/>
      <c r="E24" s="172"/>
      <c r="F24" s="582">
        <v>5</v>
      </c>
      <c r="G24" s="667"/>
      <c r="H24" s="668"/>
      <c r="I24" s="669"/>
      <c r="J24" s="575" t="s">
        <v>137</v>
      </c>
      <c r="K24" s="588">
        <f>IF(L$18=1,Itemsets!F10,IF(L$18=2,Itemsets!O10,IF(L$18=3,Itemsets!F21,IF(L$18=4,Itemsets!O21,IF(L$18=5,Itemsets!F32,IF(L$18=6,Itemsets!O32,IF(L$18=7,Itemsets!F43,0)))))))</f>
        <v>0</v>
      </c>
      <c r="L24" s="432"/>
      <c r="M24" s="570"/>
      <c r="N24" s="570"/>
      <c r="O24" s="564"/>
      <c r="P24" s="400"/>
      <c r="Q24" s="24"/>
      <c r="R24" s="24"/>
      <c r="S24" s="24"/>
      <c r="T24" s="24"/>
      <c r="U24" s="412"/>
      <c r="V24" s="412"/>
      <c r="W24" s="421"/>
      <c r="X24" s="434">
        <f t="shared" si="3"/>
        <v>0</v>
      </c>
      <c r="Y24" s="320" t="s">
        <v>109</v>
      </c>
      <c r="Z24" s="321"/>
      <c r="AA24" s="191">
        <v>1080</v>
      </c>
      <c r="AB24" s="192">
        <v>288</v>
      </c>
      <c r="AC24" s="193">
        <v>288</v>
      </c>
      <c r="AD24" s="194">
        <v>78</v>
      </c>
      <c r="AE24" s="195">
        <v>2304</v>
      </c>
      <c r="AF24" s="434">
        <f t="shared" si="4"/>
        <v>0</v>
      </c>
      <c r="AM24" s="171">
        <f t="shared" si="2"/>
        <v>34</v>
      </c>
      <c r="AN24" s="171">
        <f>SUM(AM$1:AM24)</f>
        <v>420</v>
      </c>
    </row>
    <row r="25" spans="1:40" x14ac:dyDescent="0.2">
      <c r="A25" s="240" t="s">
        <v>136</v>
      </c>
      <c r="B25" s="672">
        <f>SUMPRODUCT(AF32:AF40,AA17:AA25)+SUMPRODUCT(C2:C15,AA2:AA15)</f>
        <v>0</v>
      </c>
      <c r="C25" s="673"/>
      <c r="D25" s="172"/>
      <c r="E25" s="172"/>
      <c r="F25" s="581">
        <v>6</v>
      </c>
      <c r="G25" s="685"/>
      <c r="H25" s="686"/>
      <c r="I25" s="687"/>
      <c r="J25" s="576" t="s">
        <v>114</v>
      </c>
      <c r="K25" s="589">
        <f>IF(L$18=1,Itemsets!G10,IF(L$18=2,Itemsets!P10,IF(L$18=3,Itemsets!G21,IF(L$18=4,Itemsets!P21,IF(L$18=5,Itemsets!G32,IF(L$18=6,Itemsets!P32,IF(L$18=7,Itemsets!G43,0)))))))</f>
        <v>0</v>
      </c>
      <c r="L25" s="432"/>
      <c r="M25" s="570"/>
      <c r="N25" s="570"/>
      <c r="O25" s="564"/>
      <c r="P25" s="214"/>
      <c r="Q25" s="24"/>
      <c r="R25" s="24"/>
      <c r="S25" s="24"/>
      <c r="T25" s="24"/>
      <c r="U25" s="412"/>
      <c r="V25" s="412"/>
      <c r="W25" s="421"/>
      <c r="X25" s="434">
        <f t="shared" si="3"/>
        <v>0</v>
      </c>
      <c r="Y25" s="324" t="s">
        <v>101</v>
      </c>
      <c r="Z25" s="325"/>
      <c r="AA25" s="191">
        <v>270</v>
      </c>
      <c r="AB25" s="192">
        <v>1008</v>
      </c>
      <c r="AC25" s="193">
        <v>288</v>
      </c>
      <c r="AD25" s="194">
        <v>78</v>
      </c>
      <c r="AE25" s="195">
        <v>2304</v>
      </c>
      <c r="AF25" s="434">
        <f t="shared" si="4"/>
        <v>0</v>
      </c>
      <c r="AM25" s="171">
        <f t="shared" si="2"/>
        <v>37</v>
      </c>
      <c r="AN25" s="171">
        <f>SUM(AM$1:AM25)</f>
        <v>457</v>
      </c>
    </row>
    <row r="26" spans="1:40" ht="13.5" thickBot="1" x14ac:dyDescent="0.25">
      <c r="A26" s="236" t="s">
        <v>112</v>
      </c>
      <c r="B26" s="674">
        <f>SUMPRODUCT(AF32:AF40,AB17:AB25)+SUMPRODUCT(C2:C15,AB2:AB15)</f>
        <v>0</v>
      </c>
      <c r="C26" s="675"/>
      <c r="D26" s="172"/>
      <c r="E26" s="172"/>
      <c r="F26" s="583">
        <v>7</v>
      </c>
      <c r="G26" s="688"/>
      <c r="H26" s="689"/>
      <c r="I26" s="690"/>
      <c r="J26" s="578" t="s">
        <v>92</v>
      </c>
      <c r="K26" s="590">
        <f>IF(L$18=1,Itemsets!H10,IF(L$18=2,Itemsets!Q10,IF(L$18=3,Itemsets!H21,IF(L$18=4,Itemsets!Q21,IF(L$18=5,Itemsets!H32,IF(L$18=6,Itemsets!Q32,IF(L$18=7,Itemsets!H43,0)))))))</f>
        <v>0</v>
      </c>
      <c r="L26" s="432"/>
      <c r="M26" s="570"/>
      <c r="N26" s="570"/>
      <c r="O26" s="564"/>
      <c r="P26" s="418"/>
      <c r="Q26" s="24"/>
      <c r="R26" s="24"/>
      <c r="S26" s="24"/>
      <c r="T26" s="24"/>
      <c r="U26" s="412"/>
      <c r="V26" s="412"/>
      <c r="W26" s="421"/>
      <c r="X26" s="421"/>
      <c r="Y26" s="421"/>
      <c r="Z26" s="421"/>
      <c r="AA26" s="421"/>
      <c r="AB26" s="421"/>
      <c r="AC26" s="421"/>
      <c r="AD26" s="421"/>
      <c r="AE26" s="421"/>
      <c r="AF26" s="43"/>
      <c r="AM26" s="171">
        <f t="shared" si="2"/>
        <v>37</v>
      </c>
      <c r="AN26" s="171">
        <f>SUM(AM$1:AM26)</f>
        <v>494</v>
      </c>
    </row>
    <row r="27" spans="1:40" ht="13.5" thickBot="1" x14ac:dyDescent="0.25">
      <c r="A27" s="237" t="s">
        <v>137</v>
      </c>
      <c r="B27" s="610">
        <f>SUMPRODUCT(AF32:AF40,AC17:AC25)+SUMPRODUCT(C2:C15,AC2:AC15)</f>
        <v>0</v>
      </c>
      <c r="C27" s="611"/>
      <c r="D27" s="172"/>
      <c r="E27" s="172"/>
      <c r="F27" s="564"/>
      <c r="G27" s="679"/>
      <c r="H27" s="679"/>
      <c r="I27" s="577"/>
      <c r="J27" s="569"/>
      <c r="K27" s="569"/>
      <c r="L27" s="569"/>
      <c r="M27" s="569"/>
      <c r="N27" s="569"/>
      <c r="O27" s="564"/>
      <c r="P27" s="400"/>
      <c r="Q27" s="24"/>
      <c r="R27" s="24"/>
      <c r="S27" s="24"/>
      <c r="T27" s="24"/>
      <c r="U27" s="412"/>
      <c r="V27" s="412"/>
      <c r="W27" s="421"/>
      <c r="X27" s="421"/>
      <c r="Y27" s="421"/>
      <c r="Z27" s="421" t="s">
        <v>169</v>
      </c>
      <c r="AA27" s="421" t="s">
        <v>170</v>
      </c>
      <c r="AB27" s="421"/>
      <c r="AC27" s="421"/>
      <c r="AD27" s="421"/>
      <c r="AE27" s="421"/>
      <c r="AF27" s="421"/>
      <c r="AM27" s="171">
        <f t="shared" si="2"/>
        <v>40</v>
      </c>
      <c r="AN27" s="171">
        <f>SUM(AM$1:AM27)</f>
        <v>534</v>
      </c>
    </row>
    <row r="28" spans="1:40" ht="13.5" thickBot="1" x14ac:dyDescent="0.25">
      <c r="A28" s="238" t="s">
        <v>114</v>
      </c>
      <c r="B28" s="612">
        <f>SUMPRODUCT(AF32:AF40,AD17:AD25)+SUMPRODUCT(C2:C15,AD2:AD15)</f>
        <v>0</v>
      </c>
      <c r="C28" s="613"/>
      <c r="D28" s="172"/>
      <c r="E28" s="172"/>
      <c r="F28" s="172"/>
      <c r="G28" s="172"/>
      <c r="H28" s="619" t="s">
        <v>147</v>
      </c>
      <c r="I28" s="620"/>
      <c r="J28" s="620"/>
      <c r="K28" s="620"/>
      <c r="L28" s="620"/>
      <c r="M28" s="620"/>
      <c r="N28" s="630"/>
      <c r="O28" s="214"/>
      <c r="P28" s="418"/>
      <c r="Q28" s="24"/>
      <c r="R28" s="24"/>
      <c r="S28" s="24"/>
      <c r="T28" s="24"/>
      <c r="U28" s="412"/>
      <c r="V28" s="412"/>
      <c r="W28" s="421"/>
      <c r="X28" s="421"/>
      <c r="Y28" s="421" t="s">
        <v>92</v>
      </c>
      <c r="Z28" s="422">
        <f>AB29*SUM(X17:X25)</f>
        <v>0</v>
      </c>
      <c r="AA28" s="422">
        <f>AB29*SUMPRODUCT(AE2:AE15,C2:C15)</f>
        <v>0</v>
      </c>
      <c r="AB28" s="646" t="s">
        <v>168</v>
      </c>
      <c r="AC28" s="647"/>
      <c r="AD28" s="421"/>
      <c r="AE28" s="421"/>
      <c r="AF28" s="421"/>
      <c r="AM28" s="171">
        <f t="shared" si="2"/>
        <v>40</v>
      </c>
      <c r="AN28" s="171">
        <f>SUM(AM$1:AM28)</f>
        <v>574</v>
      </c>
    </row>
    <row r="29" spans="1:40" ht="13.5" thickBot="1" x14ac:dyDescent="0.25">
      <c r="A29" s="239" t="s">
        <v>92</v>
      </c>
      <c r="B29" s="614">
        <f>SUMPRODUCT(AE32:AE40,AE17:AE25)+SUMPRODUCT(C2:C15,AE2:AE15)</f>
        <v>0</v>
      </c>
      <c r="C29" s="615"/>
      <c r="D29" s="172"/>
      <c r="E29" s="172"/>
      <c r="F29" s="172"/>
      <c r="G29" s="172"/>
      <c r="H29" s="631"/>
      <c r="I29" s="632"/>
      <c r="J29" s="218" t="s">
        <v>88</v>
      </c>
      <c r="K29" s="219" t="s">
        <v>112</v>
      </c>
      <c r="L29" s="220" t="s">
        <v>113</v>
      </c>
      <c r="M29" s="221" t="s">
        <v>114</v>
      </c>
      <c r="N29" s="222" t="s">
        <v>92</v>
      </c>
      <c r="O29" s="214"/>
      <c r="P29" s="400"/>
      <c r="Q29" s="24"/>
      <c r="R29" s="24"/>
      <c r="S29" s="24"/>
      <c r="T29" s="24"/>
      <c r="U29" s="412"/>
      <c r="V29" s="412"/>
      <c r="W29" s="421"/>
      <c r="X29" s="421"/>
      <c r="Y29" s="421" t="s">
        <v>171</v>
      </c>
      <c r="Z29" s="422">
        <f>SUM(AF17:AF25)</f>
        <v>0</v>
      </c>
      <c r="AA29" s="422">
        <f>SUMPRODUCT(C2:C15,AF2:AF15)</f>
        <v>0</v>
      </c>
      <c r="AB29" s="648">
        <v>0.05</v>
      </c>
      <c r="AC29" s="649"/>
      <c r="AD29" s="421"/>
      <c r="AE29" s="421"/>
      <c r="AF29" s="421"/>
      <c r="AM29" s="171">
        <f t="shared" si="2"/>
        <v>43</v>
      </c>
      <c r="AN29" s="171">
        <f>SUM(AM$1:AM29)</f>
        <v>617</v>
      </c>
    </row>
    <row r="30" spans="1:40" ht="13.5" thickBot="1" x14ac:dyDescent="0.25">
      <c r="A30" s="411" t="s">
        <v>140</v>
      </c>
      <c r="B30" s="670">
        <f>SUMPRODUCT(C2:C15,X2:X15)</f>
        <v>0</v>
      </c>
      <c r="C30" s="671"/>
      <c r="D30" s="172"/>
      <c r="E30" s="172"/>
      <c r="F30" s="171"/>
      <c r="G30" s="312"/>
      <c r="H30" s="683" t="s">
        <v>149</v>
      </c>
      <c r="I30" s="684"/>
      <c r="J30" s="328"/>
      <c r="K30" s="329"/>
      <c r="L30" s="330"/>
      <c r="M30" s="331"/>
      <c r="N30" s="332"/>
      <c r="O30" s="214"/>
      <c r="P30" s="214"/>
      <c r="Q30" s="24"/>
      <c r="R30" s="24"/>
      <c r="S30" s="24"/>
      <c r="T30" s="24"/>
      <c r="U30" s="412"/>
      <c r="V30" s="412"/>
      <c r="W30" s="421"/>
      <c r="X30" s="421"/>
      <c r="Y30" s="421" t="s">
        <v>115</v>
      </c>
      <c r="Z30" s="422">
        <f>ROUNDUP((1+G13^0.6/30)*0.6*((AA29+Z29)^(1/1.96)+(Z28+AA28)^(1/1.005))^0.6,)</f>
        <v>0</v>
      </c>
      <c r="AA30" s="422"/>
      <c r="AB30" s="421"/>
      <c r="AC30" s="421"/>
      <c r="AD30" s="421"/>
      <c r="AE30" s="421"/>
      <c r="AF30" s="421"/>
      <c r="AM30" s="171">
        <f t="shared" si="2"/>
        <v>43</v>
      </c>
      <c r="AN30" s="171">
        <f>SUM(AM$1:AM30)</f>
        <v>660</v>
      </c>
    </row>
    <row r="31" spans="1:40" ht="13.5" thickBot="1" x14ac:dyDescent="0.25">
      <c r="A31" s="524" t="s">
        <v>166</v>
      </c>
      <c r="B31" s="413">
        <f ca="1">IF(G13=0,0,150*G13+INDIRECT("AN"&amp;G13))</f>
        <v>0</v>
      </c>
      <c r="C31" s="414">
        <f ca="1">150*(G13+1)+INDIRECT("AN"&amp;G13+1)</f>
        <v>151</v>
      </c>
      <c r="D31" s="410"/>
      <c r="E31" s="172"/>
      <c r="F31" s="172"/>
      <c r="G31" s="172"/>
      <c r="H31" s="608" t="s">
        <v>150</v>
      </c>
      <c r="I31" s="609"/>
      <c r="J31" s="333"/>
      <c r="K31" s="334"/>
      <c r="L31" s="335"/>
      <c r="M31" s="336"/>
      <c r="N31" s="337"/>
      <c r="O31" s="214"/>
      <c r="P31" s="418"/>
      <c r="Q31" s="24"/>
      <c r="R31" s="24"/>
      <c r="S31" s="24"/>
      <c r="T31" s="24"/>
      <c r="U31" s="412"/>
      <c r="V31" s="412"/>
      <c r="W31" s="421"/>
      <c r="X31" s="421"/>
      <c r="Y31" s="421"/>
      <c r="Z31" s="421"/>
      <c r="AA31" s="422"/>
      <c r="AB31" s="421"/>
      <c r="AC31" s="421"/>
      <c r="AD31" s="421"/>
      <c r="AE31" s="421"/>
      <c r="AF31" s="421"/>
      <c r="AM31" s="171">
        <f t="shared" si="2"/>
        <v>46</v>
      </c>
      <c r="AN31" s="171">
        <f>SUM(AM$1:AM31)</f>
        <v>706</v>
      </c>
    </row>
    <row r="32" spans="1:40" ht="14.25" thickTop="1" thickBot="1" x14ac:dyDescent="0.25">
      <c r="A32" s="172"/>
      <c r="B32" s="172"/>
      <c r="C32" s="172"/>
      <c r="D32" s="171"/>
      <c r="E32" s="172"/>
      <c r="F32" s="172"/>
      <c r="G32" s="172"/>
      <c r="H32" s="619" t="s">
        <v>151</v>
      </c>
      <c r="I32" s="643"/>
      <c r="J32" s="313" t="str">
        <f>IF(J31&gt;J30, TIME(Übersicht!Y37+ROUNDDOWN((J31-J30)/K3*3/60,), Übersicht!Z37+MOD(ROUNDUP((J31-J30)/K3,)*3,60)-MOD(Übersicht!Z37,3),),Übersicht!Z35)</f>
        <v>jetzt</v>
      </c>
      <c r="K32" s="314" t="str">
        <f>IF(K31&gt;K30, TIME(Übersicht!Y37+ROUNDDOWN((K31-K30)/K4*3/60,), Übersicht!Z37+MOD(ROUNDUP((K31-K30)/K4,)*3,60)-MOD(Übersicht!Z37,3),),Übersicht!Z35)</f>
        <v>jetzt</v>
      </c>
      <c r="L32" s="315" t="str">
        <f>IF(L31&gt;L30, TIME(Übersicht!Y37+ROUNDDOWN((L31-L30)/K5*3/60,), Übersicht!Z37+MOD(ROUNDUP((L31-L30)/K5,)*3,60)-MOD(Übersicht!Z37,3),),Übersicht!Z35)</f>
        <v>jetzt</v>
      </c>
      <c r="M32" s="316" t="str">
        <f>IF(M31&gt;M30, TIME(Übersicht!Y37+ROUNDDOWN((M31-M30)/K6*3/60,), Übersicht!Z37+MOD(ROUNDUP((M31-M30)/K6,)*3,60)-MOD(Übersicht!Z37,3),),Übersicht!Z35)</f>
        <v>jetzt</v>
      </c>
      <c r="N32" s="317" t="str">
        <f>IF(N31&gt;N30, TIME(Übersicht!Y37+ROUNDDOWN((N31-N30)/K2*3/60,), Übersicht!Z37+MOD(ROUNDUP((N31-N30)/K2,)*3,60)-MOD(Übersicht!Z37,3),),Übersicht!Z35)</f>
        <v>jetzt</v>
      </c>
      <c r="O32" s="214"/>
      <c r="P32" s="400"/>
      <c r="Q32" s="24"/>
      <c r="R32" s="24"/>
      <c r="S32" s="24"/>
      <c r="T32" s="24"/>
      <c r="U32" s="412"/>
      <c r="V32" s="412"/>
      <c r="W32" s="421"/>
      <c r="X32" s="421"/>
      <c r="Y32" s="421"/>
      <c r="Z32" s="421"/>
      <c r="AA32" s="421"/>
      <c r="AB32" s="421"/>
      <c r="AC32" s="421"/>
      <c r="AD32" s="421"/>
      <c r="AE32" s="233">
        <f>0.5*(G2^2+G2)</f>
        <v>0</v>
      </c>
      <c r="AF32" s="233">
        <f>(G2^2+G2)*(2*G2+1)/6</f>
        <v>0</v>
      </c>
      <c r="AM32" s="171">
        <f t="shared" si="2"/>
        <v>46</v>
      </c>
      <c r="AN32" s="171">
        <f>SUM(AM$1:AM32)</f>
        <v>752</v>
      </c>
    </row>
    <row r="33" spans="1:40" ht="13.5" thickBot="1" x14ac:dyDescent="0.25">
      <c r="A33" s="172"/>
      <c r="B33" s="172"/>
      <c r="C33" s="172"/>
      <c r="D33" s="171"/>
      <c r="E33" s="172"/>
      <c r="F33" s="172"/>
      <c r="G33" s="172"/>
      <c r="H33" s="619" t="s">
        <v>197</v>
      </c>
      <c r="I33" s="620"/>
      <c r="J33" s="597" t="str">
        <f ca="1">IF(J31=0,DAY(TODAY()) &amp; "." &amp; MONTH(TODAY()) &amp; "." &amp; YEAR(TODAY()),DAY(TODAY()+ROUNDDOWN(((J31-J30)/K3*3+$Y$38)/1440,))&amp;"."&amp; MONTH(TODAY()+ROUNDDOWN(((J31-J30)/K3*3+$Y$38)/1440,))&amp;"." &amp; YEAR(TODAY()+ROUNDDOWN((J31-J30)/K3*3/1440,)))</f>
        <v>3.11.2011</v>
      </c>
      <c r="K33" s="598" t="str">
        <f ca="1">IF(K31=0,DAY(TODAY()) &amp; "." &amp; MONTH(TODAY()) &amp; "." &amp; YEAR(TODAY()),DAY(TODAY()+ROUNDDOWN(((K31-K30)/K4*3+$Y$38)/1440,))&amp;"."&amp; MONTH(TODAY()+ROUNDDOWN(((K31-K30)/K4*3+$Y$38)/1440,))&amp;"." &amp; YEAR(TODAY()+ROUNDDOWN((K31-K30)/K4*3/1440,)))</f>
        <v>3.11.2011</v>
      </c>
      <c r="L33" s="599" t="str">
        <f ca="1">IF(L31=0,DAY(TODAY()) &amp; "." &amp; MONTH(TODAY()) &amp; "." &amp; YEAR(TODAY()),DAY(TODAY()+ROUNDDOWN(((L31-L30)/K5*3+$Y$38)/1440,))&amp;"."&amp; MONTH(TODAY()+ROUNDDOWN(((L31-L30)/K5*3+$Y$38)/1440,))&amp;"." &amp; YEAR(TODAY()+ROUNDDOWN((L31-L30)/K5*3/1440,)))</f>
        <v>3.11.2011</v>
      </c>
      <c r="M33" s="600" t="str">
        <f ca="1">IF(M31=0,DAY(TODAY()) &amp; "." &amp; MONTH(TODAY()) &amp; "." &amp; YEAR(TODAY()),DAY(TODAY()+ROUNDDOWN(((M31-M30)/K6*3+$Y$38)/1440,))&amp;"."&amp; MONTH(TODAY()+ROUNDDOWN(((M31-M30)/K6*3+$Y$38)/1440,))&amp;"." &amp; YEAR(TODAY()+ROUNDDOWN((M31-M30)/K6*3/1440,)))</f>
        <v>3.11.2011</v>
      </c>
      <c r="N33" s="222" t="str">
        <f ca="1">IF(N31=0,DAY(TODAY()) &amp; "." &amp; MONTH(TODAY()) &amp; "." &amp; YEAR(TODAY()),DAY(TODAY()+ROUNDDOWN(((N31-N30)/K2*3+$Y$38)/1440,))&amp;"."&amp; MONTH(TODAY()+ROUNDDOWN(((N31-N30)/K2*3+$Y$38)/1440,))&amp;"." &amp; YEAR(TODAY()+ROUNDDOWN((N31-N30)/K2*3/1440,)))</f>
        <v>3.11.2011</v>
      </c>
      <c r="O33" s="593"/>
      <c r="P33" s="418"/>
      <c r="Q33" s="24"/>
      <c r="R33" s="24"/>
      <c r="S33" s="24"/>
      <c r="T33" s="24"/>
      <c r="U33" s="412"/>
      <c r="V33" s="412"/>
      <c r="W33" s="421"/>
      <c r="X33" s="421"/>
      <c r="Y33" s="421"/>
      <c r="Z33" s="421"/>
      <c r="AA33" s="421"/>
      <c r="AB33" s="655" t="s">
        <v>183</v>
      </c>
      <c r="AC33" s="653"/>
      <c r="AD33" s="421"/>
      <c r="AE33" s="233">
        <f t="shared" ref="AE33:AE40" si="5">0.5*(G3^2+G3)</f>
        <v>0</v>
      </c>
      <c r="AF33" s="233">
        <f t="shared" ref="AF33:AF40" si="6">(G3^2+G3)*(2*G3+1)/6</f>
        <v>0</v>
      </c>
      <c r="AM33" s="171">
        <f t="shared" si="2"/>
        <v>49</v>
      </c>
      <c r="AN33" s="171">
        <f>SUM(AM$1:AM33)</f>
        <v>801</v>
      </c>
    </row>
    <row r="34" spans="1:40" x14ac:dyDescent="0.2">
      <c r="A34" s="172"/>
      <c r="B34" s="172"/>
      <c r="C34" s="172"/>
      <c r="D34" s="171"/>
      <c r="E34" s="172"/>
      <c r="F34" s="172"/>
      <c r="G34" s="172"/>
      <c r="H34" s="172"/>
      <c r="I34" s="172"/>
      <c r="J34" s="172"/>
      <c r="K34" s="172"/>
      <c r="L34" s="172"/>
      <c r="M34" s="172"/>
      <c r="N34" s="172"/>
      <c r="O34" s="214"/>
      <c r="P34" s="400"/>
      <c r="Q34" s="24"/>
      <c r="R34" s="24"/>
      <c r="S34" s="24"/>
      <c r="T34" s="24"/>
      <c r="U34" s="412"/>
      <c r="V34" s="412"/>
      <c r="W34" s="421"/>
      <c r="X34" s="421"/>
      <c r="Y34" s="318" t="s">
        <v>131</v>
      </c>
      <c r="Z34" s="422"/>
      <c r="AA34" s="421"/>
      <c r="AB34" s="171" t="s">
        <v>184</v>
      </c>
      <c r="AC34" s="438">
        <f>ROUND(0.1*M14,)</f>
        <v>0</v>
      </c>
      <c r="AD34" s="462" t="str">
        <f>0.15*M14&amp;"%"</f>
        <v>0%</v>
      </c>
      <c r="AE34" s="233">
        <f t="shared" si="5"/>
        <v>0</v>
      </c>
      <c r="AF34" s="233">
        <f t="shared" si="6"/>
        <v>0</v>
      </c>
      <c r="AM34" s="171">
        <f t="shared" si="2"/>
        <v>49</v>
      </c>
      <c r="AN34" s="171">
        <f>SUM(AM$1:AM34)</f>
        <v>850</v>
      </c>
    </row>
    <row r="35" spans="1:40" x14ac:dyDescent="0.2">
      <c r="A35" s="172"/>
      <c r="B35" s="172"/>
      <c r="C35" s="172"/>
      <c r="D35" s="171"/>
      <c r="E35" s="172"/>
      <c r="F35" s="172"/>
      <c r="G35" s="172"/>
      <c r="H35" s="172"/>
      <c r="I35" s="172"/>
      <c r="J35" s="172"/>
      <c r="K35" s="172"/>
      <c r="L35" s="172"/>
      <c r="M35" s="594"/>
      <c r="N35" s="172"/>
      <c r="O35" s="172"/>
      <c r="P35" s="214"/>
      <c r="Q35" s="24"/>
      <c r="R35" s="24"/>
      <c r="S35" s="24"/>
      <c r="T35" s="24"/>
      <c r="U35" s="412"/>
      <c r="V35" s="412"/>
      <c r="W35" s="421"/>
      <c r="X35" s="421"/>
      <c r="Y35" s="171" t="s">
        <v>105</v>
      </c>
      <c r="Z35" s="171" t="s">
        <v>152</v>
      </c>
      <c r="AA35" s="421"/>
      <c r="AB35" s="171" t="s">
        <v>185</v>
      </c>
      <c r="AC35" s="438">
        <f>ROUND(0.089*M14,)</f>
        <v>0</v>
      </c>
      <c r="AD35" s="462"/>
      <c r="AE35" s="233">
        <f t="shared" si="5"/>
        <v>0</v>
      </c>
      <c r="AF35" s="233">
        <f t="shared" si="6"/>
        <v>0</v>
      </c>
      <c r="AM35" s="171">
        <f t="shared" si="2"/>
        <v>52</v>
      </c>
      <c r="AN35" s="171">
        <f>SUM(AM$1:AM35)</f>
        <v>902</v>
      </c>
    </row>
    <row r="36" spans="1:40" x14ac:dyDescent="0.2">
      <c r="A36" s="319"/>
      <c r="B36" s="319"/>
      <c r="C36" s="319"/>
      <c r="D36" s="319"/>
      <c r="E36" s="172"/>
      <c r="F36" s="172"/>
      <c r="G36" s="172"/>
      <c r="H36" s="172"/>
      <c r="I36" s="172"/>
      <c r="J36" s="43"/>
      <c r="K36" s="172"/>
      <c r="L36" s="172"/>
      <c r="M36" s="171"/>
      <c r="N36" s="172"/>
      <c r="O36" s="172"/>
      <c r="P36" s="418"/>
      <c r="Q36" s="24"/>
      <c r="R36" s="24"/>
      <c r="S36" s="24"/>
      <c r="T36" s="24"/>
      <c r="U36" s="412"/>
      <c r="V36" s="412"/>
      <c r="W36" s="421"/>
      <c r="X36" s="421"/>
      <c r="Y36" s="173">
        <f ca="1">NOW()</f>
        <v>40850.522070949075</v>
      </c>
      <c r="Z36" s="592"/>
      <c r="AA36" s="421"/>
      <c r="AB36" s="171" t="s">
        <v>186</v>
      </c>
      <c r="AC36" s="438">
        <f>ROUND(0.04*M15,)</f>
        <v>0</v>
      </c>
      <c r="AD36" s="462" t="str">
        <f>0.15*M15&amp;"%"</f>
        <v>0%</v>
      </c>
      <c r="AE36" s="233">
        <f t="shared" si="5"/>
        <v>0</v>
      </c>
      <c r="AF36" s="233">
        <f t="shared" si="6"/>
        <v>0</v>
      </c>
      <c r="AM36" s="171">
        <f t="shared" si="2"/>
        <v>52</v>
      </c>
      <c r="AN36" s="171">
        <f>SUM(AM$1:AM36)</f>
        <v>954</v>
      </c>
    </row>
    <row r="37" spans="1:40" x14ac:dyDescent="0.2">
      <c r="A37" s="172"/>
      <c r="B37" s="172"/>
      <c r="C37" s="172"/>
      <c r="D37" s="171"/>
      <c r="E37" s="172"/>
      <c r="F37" s="172"/>
      <c r="G37" s="172"/>
      <c r="H37" s="172"/>
      <c r="I37" s="172"/>
      <c r="J37" s="596"/>
      <c r="K37" s="172"/>
      <c r="L37" s="172"/>
      <c r="M37" s="172"/>
      <c r="N37" s="172"/>
      <c r="O37" s="172"/>
      <c r="P37" s="400"/>
      <c r="Q37" s="24"/>
      <c r="R37" s="24"/>
      <c r="S37" s="24"/>
      <c r="T37" s="24"/>
      <c r="U37" s="412"/>
      <c r="V37" s="412"/>
      <c r="W37" s="421"/>
      <c r="X37" s="421"/>
      <c r="Y37" s="171">
        <f ca="1">HOUR(Y36)</f>
        <v>12</v>
      </c>
      <c r="Z37" s="421">
        <f ca="1">MINUTE(Y36)</f>
        <v>31</v>
      </c>
      <c r="AA37" s="421"/>
      <c r="AB37" s="171" t="s">
        <v>187</v>
      </c>
      <c r="AC37" s="318">
        <f>ROUND(0.02*M15,)</f>
        <v>0</v>
      </c>
      <c r="AD37" s="462"/>
      <c r="AE37" s="233">
        <f t="shared" si="5"/>
        <v>0</v>
      </c>
      <c r="AF37" s="233">
        <f t="shared" si="6"/>
        <v>0</v>
      </c>
      <c r="AM37" s="171">
        <f t="shared" si="2"/>
        <v>55</v>
      </c>
      <c r="AN37" s="171">
        <f>SUM(AM$1:AM37)</f>
        <v>1009</v>
      </c>
    </row>
    <row r="38" spans="1:40" x14ac:dyDescent="0.2">
      <c r="A38" s="172"/>
      <c r="B38" s="172"/>
      <c r="C38" s="172"/>
      <c r="D38" s="172"/>
      <c r="E38" s="172"/>
      <c r="F38" s="172"/>
      <c r="G38" s="172"/>
      <c r="H38" s="172"/>
      <c r="I38" s="594"/>
      <c r="J38" s="172"/>
      <c r="K38" s="172"/>
      <c r="L38" s="172"/>
      <c r="M38" s="172"/>
      <c r="N38" s="172"/>
      <c r="O38" s="172"/>
      <c r="P38" s="418"/>
      <c r="Q38" s="24"/>
      <c r="R38" s="24"/>
      <c r="S38" s="24"/>
      <c r="T38" s="24"/>
      <c r="U38" s="412"/>
      <c r="V38" s="412"/>
      <c r="W38" s="421"/>
      <c r="X38" s="433" t="s">
        <v>196</v>
      </c>
      <c r="Y38" s="43">
        <f ca="1">Y37*60+Z37</f>
        <v>751</v>
      </c>
      <c r="Z38" s="421"/>
      <c r="AA38" s="421"/>
      <c r="AB38" s="171" t="s">
        <v>167</v>
      </c>
      <c r="AC38" s="438">
        <f>ROUND(0.01*M16,)</f>
        <v>0</v>
      </c>
      <c r="AD38" s="462" t="str">
        <f>0.1*M16&amp;"%"</f>
        <v>0%</v>
      </c>
      <c r="AE38" s="233">
        <f t="shared" si="5"/>
        <v>0</v>
      </c>
      <c r="AF38" s="233">
        <f t="shared" si="6"/>
        <v>0</v>
      </c>
      <c r="AM38" s="171">
        <f t="shared" si="2"/>
        <v>55</v>
      </c>
      <c r="AN38" s="171">
        <f>SUM(AM$1:AM38)</f>
        <v>1064</v>
      </c>
    </row>
    <row r="39" spans="1:40" x14ac:dyDescent="0.2">
      <c r="A39" s="172"/>
      <c r="B39" s="172"/>
      <c r="C39" s="172"/>
      <c r="D39" s="172"/>
      <c r="E39" s="172"/>
      <c r="F39" s="172"/>
      <c r="G39" s="172"/>
      <c r="H39" s="172"/>
      <c r="I39" s="172"/>
      <c r="J39" s="43"/>
      <c r="K39" s="172"/>
      <c r="L39" s="172"/>
      <c r="M39" s="172"/>
      <c r="N39" s="172"/>
      <c r="O39" s="172"/>
      <c r="P39" s="400"/>
      <c r="Q39" s="24"/>
      <c r="R39" s="24"/>
      <c r="S39" s="24"/>
      <c r="T39" s="24"/>
      <c r="U39" s="412"/>
      <c r="V39" s="412"/>
      <c r="W39" s="421"/>
      <c r="X39" s="421"/>
      <c r="Y39" s="592"/>
      <c r="Z39" s="421"/>
      <c r="AA39" s="421"/>
      <c r="AB39" s="421"/>
      <c r="AC39" s="421"/>
      <c r="AD39" s="421"/>
      <c r="AE39" s="233">
        <f t="shared" si="5"/>
        <v>0</v>
      </c>
      <c r="AF39" s="233">
        <f t="shared" si="6"/>
        <v>0</v>
      </c>
      <c r="AM39" s="171">
        <f t="shared" si="2"/>
        <v>58</v>
      </c>
      <c r="AN39" s="171">
        <f>SUM(AM$1:AM39)</f>
        <v>1122</v>
      </c>
    </row>
    <row r="40" spans="1:40" x14ac:dyDescent="0.2">
      <c r="A40" s="172"/>
      <c r="B40" s="172"/>
      <c r="C40" s="172"/>
      <c r="D40" s="172"/>
      <c r="E40" s="172"/>
      <c r="F40" s="172"/>
      <c r="G40" s="172"/>
      <c r="H40" s="172"/>
      <c r="I40" s="172"/>
      <c r="J40" s="172"/>
      <c r="K40" s="172"/>
      <c r="L40" s="172"/>
      <c r="M40" s="172"/>
      <c r="N40" s="172"/>
      <c r="O40" s="172"/>
      <c r="P40" s="214"/>
      <c r="Q40" s="24"/>
      <c r="R40" s="24"/>
      <c r="S40" s="24"/>
      <c r="T40" s="24"/>
      <c r="U40" s="412"/>
      <c r="V40" s="412"/>
      <c r="W40" s="421"/>
      <c r="X40" s="421"/>
      <c r="Y40" s="421"/>
      <c r="Z40" s="421"/>
      <c r="AA40" s="421"/>
      <c r="AB40" s="421"/>
      <c r="AC40" s="421"/>
      <c r="AD40" s="421"/>
      <c r="AE40" s="233">
        <f t="shared" si="5"/>
        <v>0</v>
      </c>
      <c r="AF40" s="233">
        <f t="shared" si="6"/>
        <v>0</v>
      </c>
      <c r="AM40" s="171">
        <f t="shared" si="2"/>
        <v>58</v>
      </c>
      <c r="AN40" s="171">
        <f>SUM(AM$1:AM40)</f>
        <v>1180</v>
      </c>
    </row>
    <row r="41" spans="1:40" x14ac:dyDescent="0.2">
      <c r="A41" s="172"/>
      <c r="B41" s="172"/>
      <c r="C41" s="172"/>
      <c r="D41" s="172"/>
      <c r="E41" s="172"/>
      <c r="F41" s="172"/>
      <c r="G41" s="172"/>
      <c r="H41" s="172"/>
      <c r="I41" s="172"/>
      <c r="J41" s="172"/>
      <c r="K41" s="172"/>
      <c r="L41" s="172"/>
      <c r="M41" s="172"/>
      <c r="N41" s="172"/>
      <c r="O41" s="172"/>
      <c r="P41" s="418"/>
      <c r="Q41" s="24"/>
      <c r="R41" s="24"/>
      <c r="S41" s="24"/>
      <c r="T41" s="24"/>
      <c r="U41" s="412"/>
      <c r="V41" s="412"/>
      <c r="W41" s="421"/>
      <c r="X41" s="421"/>
      <c r="Y41" s="421"/>
      <c r="Z41" s="421"/>
      <c r="AA41" s="421"/>
      <c r="AB41" s="421"/>
      <c r="AC41" s="421"/>
      <c r="AD41" s="421"/>
      <c r="AE41" s="421"/>
      <c r="AF41" s="421"/>
      <c r="AM41" s="171">
        <f t="shared" si="2"/>
        <v>61</v>
      </c>
      <c r="AN41" s="171">
        <f>SUM(AM$1:AM41)</f>
        <v>1241</v>
      </c>
    </row>
    <row r="42" spans="1:40" x14ac:dyDescent="0.2">
      <c r="A42" s="172"/>
      <c r="B42" s="172"/>
      <c r="C42" s="172"/>
      <c r="D42" s="172"/>
      <c r="E42" s="172"/>
      <c r="F42" s="172"/>
      <c r="G42" s="172"/>
      <c r="H42" s="172"/>
      <c r="I42" s="172"/>
      <c r="J42" s="172"/>
      <c r="K42" s="172"/>
      <c r="L42" s="172"/>
      <c r="M42" s="172"/>
      <c r="N42" s="172"/>
      <c r="O42" s="172"/>
      <c r="P42" s="400"/>
      <c r="Q42" s="24"/>
      <c r="R42" s="24"/>
      <c r="S42" s="24"/>
      <c r="T42" s="24"/>
      <c r="U42" s="412"/>
      <c r="V42" s="412"/>
      <c r="W42" s="421"/>
      <c r="X42" s="421"/>
      <c r="Y42" s="421"/>
      <c r="Z42" s="421"/>
      <c r="AA42" s="421"/>
      <c r="AB42" s="421"/>
      <c r="AC42" s="421"/>
      <c r="AD42" s="421"/>
      <c r="AE42" s="421"/>
      <c r="AF42" s="421"/>
      <c r="AM42" s="171">
        <f t="shared" si="2"/>
        <v>61</v>
      </c>
      <c r="AN42" s="171">
        <f>SUM(AM$1:AM42)</f>
        <v>1302</v>
      </c>
    </row>
    <row r="43" spans="1:40" x14ac:dyDescent="0.2">
      <c r="A43" s="172"/>
      <c r="B43" s="172"/>
      <c r="C43" s="172"/>
      <c r="D43" s="172"/>
      <c r="E43" s="172"/>
      <c r="F43" s="172"/>
      <c r="G43" s="172"/>
      <c r="H43" s="172"/>
      <c r="I43" s="172"/>
      <c r="J43" s="172"/>
      <c r="K43" s="172"/>
      <c r="L43" s="172"/>
      <c r="M43" s="172"/>
      <c r="N43" s="172"/>
      <c r="O43" s="172"/>
      <c r="P43" s="418"/>
      <c r="Q43" s="24"/>
      <c r="R43" s="24"/>
      <c r="S43" s="24"/>
      <c r="T43" s="24"/>
      <c r="U43" s="412"/>
      <c r="V43" s="412"/>
      <c r="W43" s="421"/>
      <c r="X43" s="421"/>
      <c r="Y43" s="421"/>
      <c r="Z43" s="421"/>
      <c r="AA43" s="422" t="e">
        <f>ROUNDUP(J$3*#REF!/100,)</f>
        <v>#REF!</v>
      </c>
      <c r="AB43" s="422" t="e">
        <f t="shared" ref="AB43:AB49" si="7">ROUNDUP(J$4*J20/100,)</f>
        <v>#VALUE!</v>
      </c>
      <c r="AC43" s="422">
        <f t="shared" ref="AC43:AC49" si="8">ROUNDUP(J$5*K20/100,)</f>
        <v>0</v>
      </c>
      <c r="AD43" s="422">
        <f t="shared" ref="AD43:AD49" si="9">ROUNDUP(J$6*M20/100,)</f>
        <v>0</v>
      </c>
      <c r="AE43" s="422">
        <f t="shared" ref="AE43:AE49" si="10">ROUNDUP(J$2*N20/100,)</f>
        <v>0</v>
      </c>
      <c r="AF43" s="421"/>
      <c r="AM43" s="171">
        <f t="shared" si="2"/>
        <v>64</v>
      </c>
      <c r="AN43" s="171">
        <f>SUM(AM$1:AM43)</f>
        <v>1366</v>
      </c>
    </row>
    <row r="44" spans="1:40" x14ac:dyDescent="0.2">
      <c r="A44" s="172"/>
      <c r="B44" s="172"/>
      <c r="C44" s="172"/>
      <c r="D44" s="172"/>
      <c r="E44" s="172"/>
      <c r="F44" s="172"/>
      <c r="G44" s="172"/>
      <c r="H44" s="172"/>
      <c r="I44" s="172"/>
      <c r="J44" s="172"/>
      <c r="K44" s="172"/>
      <c r="L44" s="172"/>
      <c r="M44" s="172"/>
      <c r="N44" s="172"/>
      <c r="O44" s="172"/>
      <c r="P44" s="400"/>
      <c r="Q44" s="24"/>
      <c r="R44" s="24"/>
      <c r="S44" s="24"/>
      <c r="T44" s="24"/>
      <c r="U44" s="412"/>
      <c r="V44" s="412"/>
      <c r="W44" s="421"/>
      <c r="X44" s="421"/>
      <c r="Y44" s="421"/>
      <c r="Z44" s="421"/>
      <c r="AA44" s="422" t="e">
        <f>ROUNDUP(J$3*#REF!/100,)</f>
        <v>#REF!</v>
      </c>
      <c r="AB44" s="422" t="e">
        <f t="shared" si="7"/>
        <v>#VALUE!</v>
      </c>
      <c r="AC44" s="422">
        <f t="shared" si="8"/>
        <v>0</v>
      </c>
      <c r="AD44" s="422">
        <f t="shared" si="9"/>
        <v>0</v>
      </c>
      <c r="AE44" s="422">
        <f t="shared" si="10"/>
        <v>0</v>
      </c>
      <c r="AF44" s="421"/>
      <c r="AM44" s="171">
        <f t="shared" si="2"/>
        <v>64</v>
      </c>
      <c r="AN44" s="171">
        <f>SUM(AM$1:AM44)</f>
        <v>1430</v>
      </c>
    </row>
    <row r="45" spans="1:40" x14ac:dyDescent="0.2">
      <c r="A45" s="172"/>
      <c r="B45" s="172"/>
      <c r="C45" s="172"/>
      <c r="D45" s="172"/>
      <c r="E45" s="172"/>
      <c r="F45" s="172"/>
      <c r="G45" s="654"/>
      <c r="H45" s="654"/>
      <c r="I45" s="172"/>
      <c r="J45" s="172"/>
      <c r="K45" s="172"/>
      <c r="L45" s="172"/>
      <c r="M45" s="172"/>
      <c r="N45" s="172"/>
      <c r="O45" s="172"/>
      <c r="P45" s="214"/>
      <c r="Q45" s="24"/>
      <c r="R45" s="24"/>
      <c r="S45" s="24"/>
      <c r="T45" s="24"/>
      <c r="U45" s="412"/>
      <c r="V45" s="412"/>
      <c r="W45" s="421"/>
      <c r="X45" s="421"/>
      <c r="Y45" s="421"/>
      <c r="Z45" s="421"/>
      <c r="AA45" s="422" t="e">
        <f>ROUNDUP(J$3*#REF!/100,)</f>
        <v>#REF!</v>
      </c>
      <c r="AB45" s="422" t="e">
        <f t="shared" si="7"/>
        <v>#VALUE!</v>
      </c>
      <c r="AC45" s="422">
        <f t="shared" si="8"/>
        <v>0</v>
      </c>
      <c r="AD45" s="422">
        <f t="shared" si="9"/>
        <v>0</v>
      </c>
      <c r="AE45" s="422">
        <f t="shared" si="10"/>
        <v>0</v>
      </c>
      <c r="AF45" s="421"/>
      <c r="AM45" s="171">
        <f t="shared" si="2"/>
        <v>67</v>
      </c>
      <c r="AN45" s="171">
        <f>SUM(AM$1:AM45)</f>
        <v>1497</v>
      </c>
    </row>
    <row r="46" spans="1:40" x14ac:dyDescent="0.2">
      <c r="A46" s="172"/>
      <c r="B46" s="172"/>
      <c r="C46" s="172"/>
      <c r="D46" s="172"/>
      <c r="E46" s="172"/>
      <c r="F46" s="172"/>
      <c r="G46" s="654"/>
      <c r="H46" s="654"/>
      <c r="I46" s="172"/>
      <c r="J46" s="172"/>
      <c r="K46" s="172"/>
      <c r="L46" s="172"/>
      <c r="M46" s="172"/>
      <c r="N46" s="172"/>
      <c r="O46" s="172"/>
      <c r="P46" s="418"/>
      <c r="Q46" s="24"/>
      <c r="R46" s="24"/>
      <c r="S46" s="24"/>
      <c r="T46" s="24"/>
      <c r="U46" s="412"/>
      <c r="V46" s="412"/>
      <c r="W46" s="421"/>
      <c r="X46" s="421"/>
      <c r="Y46" s="421"/>
      <c r="Z46" s="421"/>
      <c r="AA46" s="422" t="e">
        <f>ROUNDUP(J$3*#REF!/100,)</f>
        <v>#REF!</v>
      </c>
      <c r="AB46" s="422" t="e">
        <f t="shared" si="7"/>
        <v>#VALUE!</v>
      </c>
      <c r="AC46" s="422">
        <f t="shared" si="8"/>
        <v>0</v>
      </c>
      <c r="AD46" s="422">
        <f t="shared" si="9"/>
        <v>0</v>
      </c>
      <c r="AE46" s="422">
        <f t="shared" si="10"/>
        <v>0</v>
      </c>
      <c r="AF46" s="421"/>
      <c r="AM46" s="171">
        <f t="shared" si="2"/>
        <v>67</v>
      </c>
      <c r="AN46" s="171">
        <f>SUM(AM$1:AM46)</f>
        <v>1564</v>
      </c>
    </row>
    <row r="47" spans="1:40" x14ac:dyDescent="0.2">
      <c r="A47" s="343"/>
      <c r="B47" s="343"/>
      <c r="C47" s="343"/>
      <c r="D47" s="343"/>
      <c r="E47" s="172"/>
      <c r="F47" s="172"/>
      <c r="G47" s="653"/>
      <c r="H47" s="653"/>
      <c r="I47" s="172"/>
      <c r="J47" s="172"/>
      <c r="K47" s="172"/>
      <c r="L47" s="172"/>
      <c r="M47" s="172"/>
      <c r="N47" s="172"/>
      <c r="O47" s="172"/>
      <c r="P47" s="400"/>
      <c r="Q47" s="24"/>
      <c r="R47" s="24"/>
      <c r="S47" s="24"/>
      <c r="T47" s="24"/>
      <c r="U47" s="412"/>
      <c r="V47" s="412"/>
      <c r="W47" s="421"/>
      <c r="X47" s="421"/>
      <c r="Y47" s="421"/>
      <c r="Z47" s="421"/>
      <c r="AA47" s="422" t="e">
        <f>ROUNDUP(J$3*#REF!/100,)</f>
        <v>#REF!</v>
      </c>
      <c r="AB47" s="422" t="e">
        <f t="shared" si="7"/>
        <v>#VALUE!</v>
      </c>
      <c r="AC47" s="422">
        <f t="shared" si="8"/>
        <v>0</v>
      </c>
      <c r="AD47" s="422">
        <f t="shared" si="9"/>
        <v>0</v>
      </c>
      <c r="AE47" s="422">
        <f t="shared" si="10"/>
        <v>0</v>
      </c>
      <c r="AF47" s="421"/>
      <c r="AM47" s="171">
        <f t="shared" si="2"/>
        <v>70</v>
      </c>
      <c r="AN47" s="171">
        <f>SUM(AM$1:AM47)</f>
        <v>1634</v>
      </c>
    </row>
    <row r="48" spans="1:40" x14ac:dyDescent="0.2">
      <c r="A48" s="343"/>
      <c r="B48" s="343"/>
      <c r="C48" s="343"/>
      <c r="D48" s="343"/>
      <c r="E48" s="172"/>
      <c r="F48" s="172"/>
      <c r="G48" s="172"/>
      <c r="H48" s="172"/>
      <c r="I48" s="172"/>
      <c r="J48" s="172"/>
      <c r="K48" s="172"/>
      <c r="L48" s="172"/>
      <c r="M48" s="172"/>
      <c r="N48" s="172"/>
      <c r="O48" s="172"/>
      <c r="P48" s="418"/>
      <c r="Q48" s="24"/>
      <c r="R48" s="24"/>
      <c r="S48" s="24"/>
      <c r="T48" s="24"/>
      <c r="U48" s="412"/>
      <c r="V48" s="412"/>
      <c r="W48" s="421"/>
      <c r="X48" s="421"/>
      <c r="Y48" s="421"/>
      <c r="Z48" s="421"/>
      <c r="AA48" s="422" t="e">
        <f>ROUNDUP(J$3*#REF!/100,)</f>
        <v>#REF!</v>
      </c>
      <c r="AB48" s="422" t="e">
        <f t="shared" si="7"/>
        <v>#VALUE!</v>
      </c>
      <c r="AC48" s="422">
        <f t="shared" si="8"/>
        <v>0</v>
      </c>
      <c r="AD48" s="422">
        <f t="shared" si="9"/>
        <v>0</v>
      </c>
      <c r="AE48" s="422">
        <f t="shared" si="10"/>
        <v>0</v>
      </c>
      <c r="AF48" s="421"/>
      <c r="AM48" s="171">
        <f t="shared" si="2"/>
        <v>70</v>
      </c>
      <c r="AN48" s="171">
        <f>SUM(AM$1:AM48)</f>
        <v>1704</v>
      </c>
    </row>
    <row r="49" spans="1:40" x14ac:dyDescent="0.2">
      <c r="A49" s="172"/>
      <c r="B49" s="172"/>
      <c r="C49" s="172"/>
      <c r="D49" s="172"/>
      <c r="E49" s="172"/>
      <c r="F49" s="172"/>
      <c r="G49" s="172"/>
      <c r="H49" s="172"/>
      <c r="I49" s="172"/>
      <c r="J49" s="172"/>
      <c r="K49" s="172"/>
      <c r="L49" s="172"/>
      <c r="M49" s="172"/>
      <c r="N49" s="172"/>
      <c r="O49" s="172"/>
      <c r="P49" s="400"/>
      <c r="Q49" s="24"/>
      <c r="R49" s="24"/>
      <c r="S49" s="24"/>
      <c r="T49" s="24"/>
      <c r="U49" s="412"/>
      <c r="V49" s="412"/>
      <c r="W49" s="421"/>
      <c r="X49" s="421"/>
      <c r="Y49" s="421"/>
      <c r="Z49" s="421"/>
      <c r="AA49" s="422" t="e">
        <f>ROUNDUP(J$3*#REF!/100,)</f>
        <v>#REF!</v>
      </c>
      <c r="AB49" s="422" t="e">
        <f t="shared" si="7"/>
        <v>#VALUE!</v>
      </c>
      <c r="AC49" s="422">
        <f t="shared" si="8"/>
        <v>0</v>
      </c>
      <c r="AD49" s="422">
        <f t="shared" si="9"/>
        <v>0</v>
      </c>
      <c r="AE49" s="422">
        <f t="shared" si="10"/>
        <v>0</v>
      </c>
      <c r="AF49" s="421"/>
      <c r="AM49" s="171">
        <f t="shared" si="2"/>
        <v>73</v>
      </c>
      <c r="AN49" s="171">
        <f>SUM(AM$1:AM49)</f>
        <v>1777</v>
      </c>
    </row>
    <row r="50" spans="1:40" x14ac:dyDescent="0.2">
      <c r="A50" s="172"/>
      <c r="B50" s="172"/>
      <c r="C50" s="172"/>
      <c r="D50" s="172"/>
      <c r="E50" s="172"/>
      <c r="F50" s="172"/>
      <c r="G50" s="172"/>
      <c r="H50" s="172"/>
      <c r="I50" s="172"/>
      <c r="J50" s="172"/>
      <c r="K50" s="172"/>
      <c r="L50" s="172"/>
      <c r="M50" s="172"/>
      <c r="N50" s="172"/>
      <c r="O50" s="172"/>
      <c r="P50" s="214"/>
      <c r="Q50" s="24"/>
      <c r="R50" s="24"/>
      <c r="S50" s="24"/>
      <c r="T50" s="24"/>
      <c r="U50" s="412"/>
      <c r="V50" s="412"/>
      <c r="W50" s="421"/>
      <c r="X50" s="421"/>
      <c r="Y50" s="421"/>
      <c r="Z50" s="421"/>
      <c r="AA50" s="423" t="e">
        <f t="shared" ref="AA50:AD50" si="11">SUM(AA43:AA49)</f>
        <v>#REF!</v>
      </c>
      <c r="AB50" s="423" t="e">
        <f t="shared" si="11"/>
        <v>#VALUE!</v>
      </c>
      <c r="AC50" s="423">
        <f t="shared" si="11"/>
        <v>0</v>
      </c>
      <c r="AD50" s="423">
        <f t="shared" si="11"/>
        <v>0</v>
      </c>
      <c r="AE50" s="423">
        <f>SUM(AE43:AE49)</f>
        <v>0</v>
      </c>
      <c r="AF50" s="421"/>
      <c r="AM50" s="171">
        <f t="shared" si="2"/>
        <v>73</v>
      </c>
      <c r="AN50" s="171">
        <f>SUM(AM$1:AM50)</f>
        <v>1850</v>
      </c>
    </row>
    <row r="51" spans="1:40" x14ac:dyDescent="0.2">
      <c r="A51" s="343"/>
      <c r="B51" s="343"/>
      <c r="C51" s="343"/>
      <c r="D51" s="343"/>
      <c r="E51" s="172"/>
      <c r="F51" s="172"/>
      <c r="G51" s="172"/>
      <c r="H51" s="172"/>
      <c r="I51" s="172"/>
      <c r="J51" s="172"/>
      <c r="K51" s="172"/>
      <c r="L51" s="172"/>
      <c r="M51" s="172"/>
      <c r="N51" s="172"/>
      <c r="O51" s="172"/>
      <c r="P51" s="418"/>
      <c r="Q51" s="24"/>
      <c r="R51" s="24"/>
      <c r="S51" s="24"/>
      <c r="T51" s="24"/>
      <c r="U51" s="412"/>
      <c r="V51" s="412"/>
      <c r="W51" s="421"/>
      <c r="X51" s="421"/>
      <c r="Y51" s="421"/>
      <c r="Z51" s="421"/>
      <c r="AA51" s="421"/>
      <c r="AB51" s="421"/>
      <c r="AC51" s="421"/>
      <c r="AD51" s="421"/>
      <c r="AE51" s="421"/>
      <c r="AF51" s="421"/>
      <c r="AM51" s="171">
        <f t="shared" si="2"/>
        <v>76</v>
      </c>
      <c r="AN51" s="171">
        <f>SUM(AM$1:AM51)</f>
        <v>1926</v>
      </c>
    </row>
    <row r="52" spans="1:40" x14ac:dyDescent="0.2">
      <c r="A52" s="343"/>
      <c r="B52" s="343"/>
      <c r="C52" s="343"/>
      <c r="D52" s="343"/>
      <c r="E52" s="172"/>
      <c r="F52" s="172"/>
      <c r="G52" s="172"/>
      <c r="H52" s="172"/>
      <c r="I52" s="172"/>
      <c r="J52" s="172"/>
      <c r="K52" s="172"/>
      <c r="L52" s="172"/>
      <c r="M52" s="172"/>
      <c r="N52" s="172"/>
      <c r="O52" s="172"/>
      <c r="P52" s="400"/>
      <c r="Q52" s="24"/>
      <c r="R52" s="24"/>
      <c r="S52" s="24"/>
      <c r="T52" s="24"/>
      <c r="U52" s="412"/>
      <c r="V52" s="412"/>
      <c r="W52" s="421"/>
      <c r="X52" s="421"/>
      <c r="Y52" s="421"/>
      <c r="Z52" s="421"/>
      <c r="AA52" s="421"/>
      <c r="AB52" s="421"/>
      <c r="AC52" s="421"/>
      <c r="AD52" s="421"/>
      <c r="AE52" s="421"/>
      <c r="AF52" s="421"/>
      <c r="AM52" s="171">
        <f t="shared" si="2"/>
        <v>76</v>
      </c>
      <c r="AN52" s="171">
        <f>SUM(AM$1:AM52)</f>
        <v>2002</v>
      </c>
    </row>
    <row r="53" spans="1:40" x14ac:dyDescent="0.2">
      <c r="A53" s="172"/>
      <c r="B53" s="172"/>
      <c r="C53" s="172"/>
      <c r="D53" s="172"/>
      <c r="E53" s="172"/>
      <c r="F53" s="172"/>
      <c r="G53" s="172"/>
      <c r="H53" s="172"/>
      <c r="I53" s="172"/>
      <c r="J53" s="172"/>
      <c r="K53" s="172"/>
      <c r="L53" s="172"/>
      <c r="M53" s="172"/>
      <c r="N53" s="172"/>
      <c r="O53" s="172"/>
      <c r="P53" s="418"/>
      <c r="Q53" s="24"/>
      <c r="R53" s="24"/>
      <c r="S53" s="24"/>
      <c r="T53" s="24"/>
      <c r="U53" s="412"/>
      <c r="V53" s="412"/>
      <c r="W53" s="421"/>
      <c r="X53" s="421"/>
      <c r="Y53" s="421"/>
      <c r="Z53" s="421"/>
      <c r="AA53" s="421" t="s">
        <v>153</v>
      </c>
      <c r="AB53" s="421" t="s">
        <v>154</v>
      </c>
      <c r="AC53" s="421" t="s">
        <v>155</v>
      </c>
      <c r="AD53" s="421"/>
      <c r="AE53" s="421"/>
      <c r="AF53" s="421"/>
      <c r="AM53" s="171">
        <f t="shared" si="2"/>
        <v>79</v>
      </c>
      <c r="AN53" s="171">
        <f>SUM(AM$1:AM53)</f>
        <v>2081</v>
      </c>
    </row>
    <row r="54" spans="1:40" x14ac:dyDescent="0.2">
      <c r="A54" s="172"/>
      <c r="B54" s="172"/>
      <c r="C54" s="172"/>
      <c r="D54" s="172"/>
      <c r="E54" s="172"/>
      <c r="F54" s="172"/>
      <c r="G54" s="172"/>
      <c r="H54" s="172"/>
      <c r="I54" s="172"/>
      <c r="J54" s="172"/>
      <c r="K54" s="172"/>
      <c r="L54" s="172"/>
      <c r="M54" s="172"/>
      <c r="N54" s="172"/>
      <c r="O54" s="172"/>
      <c r="P54" s="400"/>
      <c r="Q54" s="24"/>
      <c r="R54" s="24"/>
      <c r="S54" s="24"/>
      <c r="T54" s="24"/>
      <c r="U54" s="412"/>
      <c r="V54" s="412"/>
      <c r="W54" s="421"/>
      <c r="X54" s="421"/>
      <c r="Y54" s="421"/>
      <c r="Z54" s="421"/>
      <c r="AA54" s="338">
        <f>C2</f>
        <v>0</v>
      </c>
      <c r="AB54" s="338">
        <f>C3</f>
        <v>0</v>
      </c>
      <c r="AC54" s="421">
        <v>1</v>
      </c>
      <c r="AD54" s="421"/>
      <c r="AE54" s="421"/>
      <c r="AF54" s="421"/>
      <c r="AM54" s="171">
        <f t="shared" si="2"/>
        <v>79</v>
      </c>
      <c r="AN54" s="171">
        <f>SUM(AM$1:AM54)</f>
        <v>2160</v>
      </c>
    </row>
    <row r="55" spans="1:40" x14ac:dyDescent="0.2">
      <c r="A55" s="172"/>
      <c r="B55" s="172"/>
      <c r="C55" s="172"/>
      <c r="D55" s="172"/>
      <c r="E55" s="172"/>
      <c r="F55" s="172"/>
      <c r="G55" s="172"/>
      <c r="H55" s="172"/>
      <c r="I55" s="172"/>
      <c r="J55" s="172"/>
      <c r="K55" s="172"/>
      <c r="L55" s="172"/>
      <c r="M55" s="172"/>
      <c r="N55" s="172"/>
      <c r="O55" s="172"/>
      <c r="P55" s="214"/>
      <c r="Q55" s="24"/>
      <c r="R55" s="24"/>
      <c r="S55" s="24"/>
      <c r="T55" s="24"/>
      <c r="U55" s="412"/>
      <c r="V55" s="412"/>
      <c r="W55" s="421"/>
      <c r="X55" s="421"/>
      <c r="Y55" s="421"/>
      <c r="Z55" s="421"/>
      <c r="AA55" s="338">
        <f>C4</f>
        <v>0</v>
      </c>
      <c r="AB55" s="338">
        <f>C5</f>
        <v>0</v>
      </c>
      <c r="AC55" s="421">
        <v>2.2000000000000002</v>
      </c>
      <c r="AD55" s="421"/>
      <c r="AE55" s="421"/>
      <c r="AF55" s="421"/>
      <c r="AM55" s="171">
        <f t="shared" si="2"/>
        <v>82</v>
      </c>
      <c r="AN55" s="171">
        <f>SUM(AM$1:AM55)</f>
        <v>2242</v>
      </c>
    </row>
    <row r="56" spans="1:40" x14ac:dyDescent="0.2">
      <c r="A56" s="172"/>
      <c r="B56" s="172"/>
      <c r="C56" s="172"/>
      <c r="D56" s="172"/>
      <c r="E56" s="343"/>
      <c r="F56" s="343"/>
      <c r="G56" s="343"/>
      <c r="H56" s="343"/>
      <c r="I56" s="343"/>
      <c r="J56" s="343"/>
      <c r="K56" s="172"/>
      <c r="L56" s="172"/>
      <c r="M56" s="172"/>
      <c r="N56" s="172"/>
      <c r="O56" s="172"/>
      <c r="P56" s="418"/>
      <c r="Q56" s="24"/>
      <c r="R56" s="24"/>
      <c r="S56" s="24"/>
      <c r="T56" s="24"/>
      <c r="U56" s="412"/>
      <c r="V56" s="412"/>
      <c r="W56" s="421"/>
      <c r="X56" s="421"/>
      <c r="Y56" s="421"/>
      <c r="Z56" s="421"/>
      <c r="AA56" s="338">
        <f>C6</f>
        <v>0</v>
      </c>
      <c r="AB56" s="338">
        <f>C7</f>
        <v>0</v>
      </c>
      <c r="AC56" s="421">
        <v>3.6</v>
      </c>
      <c r="AD56" s="421"/>
      <c r="AE56" s="421"/>
      <c r="AF56" s="421"/>
      <c r="AM56" s="171">
        <f t="shared" si="2"/>
        <v>82</v>
      </c>
      <c r="AN56" s="171">
        <f>SUM(AM$1:AM56)</f>
        <v>2324</v>
      </c>
    </row>
    <row r="57" spans="1:40" x14ac:dyDescent="0.2">
      <c r="A57" s="172"/>
      <c r="B57" s="172"/>
      <c r="C57" s="172"/>
      <c r="D57" s="172"/>
      <c r="E57" s="172"/>
      <c r="F57" s="172"/>
      <c r="G57" s="172"/>
      <c r="H57" s="172"/>
      <c r="I57" s="172"/>
      <c r="J57" s="172"/>
      <c r="K57" s="172"/>
      <c r="L57" s="172"/>
      <c r="M57" s="172"/>
      <c r="N57" s="172"/>
      <c r="O57" s="172"/>
      <c r="P57" s="400"/>
      <c r="Q57" s="24"/>
      <c r="R57" s="24"/>
      <c r="S57" s="24"/>
      <c r="T57" s="24"/>
      <c r="U57" s="412"/>
      <c r="V57" s="412"/>
      <c r="W57" s="421"/>
      <c r="X57" s="421"/>
      <c r="Y57" s="421"/>
      <c r="Z57" s="421"/>
      <c r="AA57" s="338">
        <f>C8</f>
        <v>0</v>
      </c>
      <c r="AB57" s="338">
        <f>C9</f>
        <v>0</v>
      </c>
      <c r="AC57" s="421">
        <v>4.8</v>
      </c>
      <c r="AD57" s="421"/>
      <c r="AE57" s="421"/>
      <c r="AF57" s="421"/>
      <c r="AM57" s="171">
        <f t="shared" si="2"/>
        <v>85</v>
      </c>
      <c r="AN57" s="171">
        <f>SUM(AM$1:AM57)</f>
        <v>2409</v>
      </c>
    </row>
    <row r="58" spans="1:40" x14ac:dyDescent="0.2">
      <c r="A58" s="172"/>
      <c r="B58" s="172"/>
      <c r="C58" s="172"/>
      <c r="D58" s="172"/>
      <c r="E58" s="172"/>
      <c r="F58" s="172"/>
      <c r="G58" s="172"/>
      <c r="H58" s="172"/>
      <c r="I58" s="172"/>
      <c r="J58" s="172"/>
      <c r="K58" s="172"/>
      <c r="L58" s="172"/>
      <c r="M58" s="172"/>
      <c r="N58" s="172"/>
      <c r="O58" s="172"/>
      <c r="P58" s="418"/>
      <c r="Q58" s="24"/>
      <c r="R58" s="24"/>
      <c r="S58" s="24"/>
      <c r="T58" s="24"/>
      <c r="U58" s="412"/>
      <c r="V58" s="412"/>
      <c r="W58" s="421"/>
      <c r="X58" s="421"/>
      <c r="Y58" s="421"/>
      <c r="Z58" s="421"/>
      <c r="AA58" s="338">
        <f>C10</f>
        <v>0</v>
      </c>
      <c r="AB58" s="338">
        <f>C11</f>
        <v>0</v>
      </c>
      <c r="AC58" s="421">
        <v>6.6</v>
      </c>
      <c r="AD58" s="421"/>
      <c r="AE58" s="421"/>
      <c r="AF58" s="421"/>
      <c r="AM58" s="171">
        <f t="shared" si="2"/>
        <v>85</v>
      </c>
      <c r="AN58" s="171">
        <f>SUM(AM$1:AM58)</f>
        <v>2494</v>
      </c>
    </row>
    <row r="59" spans="1:40" x14ac:dyDescent="0.2">
      <c r="A59" s="172"/>
      <c r="B59" s="172"/>
      <c r="C59" s="172"/>
      <c r="D59" s="172"/>
      <c r="E59" s="172"/>
      <c r="F59" s="172"/>
      <c r="G59" s="172"/>
      <c r="H59" s="172"/>
      <c r="I59" s="172"/>
      <c r="J59" s="172"/>
      <c r="K59" s="172"/>
      <c r="L59" s="172"/>
      <c r="M59" s="172"/>
      <c r="N59" s="172"/>
      <c r="O59" s="172"/>
      <c r="P59" s="400"/>
      <c r="Q59" s="24"/>
      <c r="R59" s="24"/>
      <c r="S59" s="24"/>
      <c r="T59" s="24"/>
      <c r="U59" s="412"/>
      <c r="V59" s="412"/>
      <c r="W59" s="421"/>
      <c r="X59" s="421"/>
      <c r="Y59" s="421"/>
      <c r="Z59" s="421"/>
      <c r="AA59" s="338">
        <f>C12</f>
        <v>0</v>
      </c>
      <c r="AB59" s="338">
        <f>C13</f>
        <v>0</v>
      </c>
      <c r="AC59" s="421">
        <v>7.6</v>
      </c>
      <c r="AD59" s="421"/>
      <c r="AE59" s="421"/>
      <c r="AF59" s="421"/>
      <c r="AM59" s="171">
        <f t="shared" si="2"/>
        <v>88</v>
      </c>
      <c r="AN59" s="171">
        <f>SUM(AM$1:AM59)</f>
        <v>2582</v>
      </c>
    </row>
    <row r="60" spans="1:40" x14ac:dyDescent="0.2">
      <c r="A60" s="172"/>
      <c r="B60" s="172"/>
      <c r="C60" s="172"/>
      <c r="D60" s="172"/>
      <c r="E60" s="343"/>
      <c r="F60" s="343"/>
      <c r="G60" s="343"/>
      <c r="H60" s="343"/>
      <c r="I60" s="343"/>
      <c r="J60" s="343"/>
      <c r="K60" s="172"/>
      <c r="L60" s="172"/>
      <c r="M60" s="172"/>
      <c r="N60" s="172"/>
      <c r="O60" s="172"/>
      <c r="P60" s="214"/>
      <c r="Q60" s="24"/>
      <c r="R60" s="24"/>
      <c r="S60" s="24"/>
      <c r="T60" s="24"/>
      <c r="U60" s="412"/>
      <c r="V60" s="412"/>
      <c r="W60" s="421"/>
      <c r="X60" s="421"/>
      <c r="Y60" s="421"/>
      <c r="Z60" s="421"/>
      <c r="AA60" s="338">
        <f>C14</f>
        <v>0</v>
      </c>
      <c r="AB60" s="338">
        <f>C15</f>
        <v>0</v>
      </c>
      <c r="AC60" s="421">
        <v>10</v>
      </c>
      <c r="AD60" s="421"/>
      <c r="AE60" s="421"/>
      <c r="AF60" s="421"/>
      <c r="AM60" s="171">
        <f t="shared" si="2"/>
        <v>88</v>
      </c>
      <c r="AN60" s="171">
        <f>SUM(AM$1:AM60)</f>
        <v>2670</v>
      </c>
    </row>
    <row r="61" spans="1:40" x14ac:dyDescent="0.2">
      <c r="A61" s="172"/>
      <c r="B61" s="172"/>
      <c r="C61" s="172"/>
      <c r="D61" s="172"/>
      <c r="E61" s="172"/>
      <c r="F61" s="172"/>
      <c r="G61" s="172"/>
      <c r="H61" s="172"/>
      <c r="I61" s="172"/>
      <c r="J61" s="172"/>
      <c r="K61" s="172"/>
      <c r="L61" s="172"/>
      <c r="M61" s="172"/>
      <c r="N61" s="172"/>
      <c r="O61" s="172"/>
      <c r="P61" s="418"/>
      <c r="Q61" s="24"/>
      <c r="R61" s="24"/>
      <c r="S61" s="24"/>
      <c r="T61" s="24"/>
      <c r="U61" s="412"/>
      <c r="V61" s="412"/>
      <c r="W61" s="421"/>
      <c r="X61" s="421"/>
      <c r="Y61" s="421"/>
      <c r="Z61" s="421"/>
      <c r="AA61" s="421"/>
      <c r="AB61" s="421"/>
      <c r="AC61" s="421"/>
      <c r="AD61" s="421"/>
      <c r="AE61" s="421"/>
      <c r="AF61" s="421"/>
      <c r="AM61" s="171">
        <f t="shared" si="2"/>
        <v>91</v>
      </c>
      <c r="AN61" s="171">
        <f>SUM(AM$1:AM61)</f>
        <v>2761</v>
      </c>
    </row>
    <row r="62" spans="1:40" x14ac:dyDescent="0.2">
      <c r="A62" s="172"/>
      <c r="B62" s="172"/>
      <c r="C62" s="172"/>
      <c r="D62" s="172"/>
      <c r="E62" s="172"/>
      <c r="F62" s="172"/>
      <c r="G62" s="172"/>
      <c r="H62" s="172"/>
      <c r="I62" s="172"/>
      <c r="J62" s="172"/>
      <c r="K62" s="172"/>
      <c r="L62" s="172"/>
      <c r="M62" s="172"/>
      <c r="N62" s="172"/>
      <c r="O62" s="172"/>
      <c r="P62" s="400"/>
      <c r="Q62" s="24"/>
      <c r="R62" s="24"/>
      <c r="S62" s="24"/>
      <c r="T62" s="24"/>
      <c r="U62" s="412"/>
      <c r="V62" s="412"/>
      <c r="W62" s="421"/>
      <c r="X62" s="421"/>
      <c r="Y62" s="421"/>
      <c r="Z62" s="421"/>
      <c r="AA62" s="421"/>
      <c r="AB62" s="421"/>
      <c r="AC62" s="421"/>
      <c r="AD62" s="421"/>
      <c r="AE62" s="421"/>
      <c r="AF62" s="421"/>
      <c r="AM62" s="171">
        <f t="shared" si="2"/>
        <v>91</v>
      </c>
      <c r="AN62" s="171">
        <f>SUM(AM$1:AM62)</f>
        <v>2852</v>
      </c>
    </row>
    <row r="63" spans="1:40" x14ac:dyDescent="0.2">
      <c r="A63" s="172"/>
      <c r="B63" s="172"/>
      <c r="C63" s="172"/>
      <c r="D63" s="172"/>
      <c r="E63" s="172"/>
      <c r="F63" s="172"/>
      <c r="G63" s="172"/>
      <c r="H63" s="172"/>
      <c r="I63" s="172"/>
      <c r="J63" s="172"/>
      <c r="K63" s="172"/>
      <c r="L63" s="172"/>
      <c r="M63" s="172"/>
      <c r="N63" s="172"/>
      <c r="O63" s="172"/>
      <c r="P63" s="418"/>
      <c r="Q63" s="24"/>
      <c r="R63" s="24"/>
      <c r="S63" s="24"/>
      <c r="T63" s="24"/>
      <c r="U63" s="412"/>
      <c r="V63" s="412"/>
      <c r="W63" s="421"/>
      <c r="X63" s="421"/>
      <c r="Y63" s="421"/>
      <c r="Z63" s="421"/>
      <c r="AA63" s="421"/>
      <c r="AB63" s="421"/>
      <c r="AC63" s="652"/>
      <c r="AD63" s="652"/>
      <c r="AE63" s="652"/>
      <c r="AF63" s="421"/>
      <c r="AM63" s="171">
        <f t="shared" si="2"/>
        <v>94</v>
      </c>
      <c r="AN63" s="171">
        <f>SUM(AM$1:AM63)</f>
        <v>2946</v>
      </c>
    </row>
    <row r="64" spans="1:40" x14ac:dyDescent="0.2">
      <c r="A64" s="172"/>
      <c r="B64" s="172"/>
      <c r="C64" s="172"/>
      <c r="D64" s="172"/>
      <c r="E64" s="343"/>
      <c r="F64" s="343"/>
      <c r="G64" s="343"/>
      <c r="H64" s="343"/>
      <c r="I64" s="343"/>
      <c r="J64" s="343"/>
      <c r="K64" s="172"/>
      <c r="L64" s="172"/>
      <c r="M64" s="172"/>
      <c r="N64" s="172"/>
      <c r="O64" s="172"/>
      <c r="P64" s="400"/>
      <c r="Q64" s="24"/>
      <c r="R64" s="24"/>
      <c r="S64" s="24"/>
      <c r="T64" s="24"/>
      <c r="U64" s="412"/>
      <c r="V64" s="412"/>
      <c r="W64" s="421"/>
      <c r="X64" s="421"/>
      <c r="Y64" s="422" t="s">
        <v>157</v>
      </c>
      <c r="Z64" s="420" t="s">
        <v>156</v>
      </c>
      <c r="AA64" s="421"/>
      <c r="AB64" s="338"/>
      <c r="AC64" s="338"/>
      <c r="AD64" s="338"/>
      <c r="AE64" s="421"/>
      <c r="AF64" s="421"/>
      <c r="AM64" s="171">
        <f t="shared" si="2"/>
        <v>94</v>
      </c>
      <c r="AN64" s="171">
        <f>SUM(AM$1:AM64)</f>
        <v>3040</v>
      </c>
    </row>
    <row r="65" spans="1:40" x14ac:dyDescent="0.2">
      <c r="A65" s="172"/>
      <c r="B65" s="172"/>
      <c r="C65" s="172"/>
      <c r="D65" s="172"/>
      <c r="E65" s="172"/>
      <c r="F65" s="172"/>
      <c r="G65" s="172"/>
      <c r="H65" s="172"/>
      <c r="I65" s="172"/>
      <c r="J65" s="172"/>
      <c r="K65" s="172"/>
      <c r="L65" s="172"/>
      <c r="M65" s="172"/>
      <c r="N65" s="172"/>
      <c r="O65" s="172"/>
      <c r="P65" s="214"/>
      <c r="Q65" s="24"/>
      <c r="R65" s="24"/>
      <c r="S65" s="24"/>
      <c r="T65" s="24"/>
      <c r="U65" s="412"/>
      <c r="V65" s="412"/>
      <c r="W65" s="421"/>
      <c r="X65" s="421"/>
      <c r="Y65" s="422">
        <v>0</v>
      </c>
      <c r="Z65" s="422">
        <v>5</v>
      </c>
      <c r="AA65" s="421"/>
      <c r="AB65" s="338"/>
      <c r="AC65" s="338"/>
      <c r="AD65" s="338"/>
      <c r="AE65" s="421"/>
      <c r="AF65" s="421"/>
      <c r="AM65" s="171">
        <f t="shared" si="2"/>
        <v>97</v>
      </c>
      <c r="AN65" s="171">
        <f>SUM(AM$1:AM65)</f>
        <v>3137</v>
      </c>
    </row>
    <row r="66" spans="1:40" x14ac:dyDescent="0.2">
      <c r="A66" s="172"/>
      <c r="B66" s="172"/>
      <c r="C66" s="172"/>
      <c r="D66" s="172"/>
      <c r="E66" s="172"/>
      <c r="F66" s="172"/>
      <c r="G66" s="172"/>
      <c r="H66" s="172"/>
      <c r="I66" s="172"/>
      <c r="J66" s="172"/>
      <c r="K66" s="172"/>
      <c r="L66" s="172"/>
      <c r="M66" s="172"/>
      <c r="N66" s="172"/>
      <c r="O66" s="172"/>
      <c r="P66" s="418"/>
      <c r="Q66" s="24"/>
      <c r="R66" s="24"/>
      <c r="S66" s="24"/>
      <c r="T66" s="24"/>
      <c r="U66" s="412"/>
      <c r="V66" s="412"/>
      <c r="W66" s="421"/>
      <c r="X66" s="421"/>
      <c r="Y66" s="422">
        <v>1</v>
      </c>
      <c r="Z66" s="422">
        <v>7</v>
      </c>
      <c r="AA66" s="434"/>
      <c r="AB66" s="338"/>
      <c r="AC66" s="338"/>
      <c r="AD66" s="338"/>
      <c r="AE66" s="421"/>
      <c r="AF66" s="421"/>
      <c r="AM66" s="171">
        <f t="shared" ref="AM66:AM129" si="12">1+3*ROUNDDOWN(ROW(AM66)/2.000001,)</f>
        <v>97</v>
      </c>
      <c r="AN66" s="171">
        <f>SUM(AM$1:AM66)</f>
        <v>3234</v>
      </c>
    </row>
    <row r="67" spans="1:40" x14ac:dyDescent="0.2">
      <c r="A67" s="172"/>
      <c r="B67" s="172"/>
      <c r="C67" s="172"/>
      <c r="D67" s="172"/>
      <c r="E67" s="172"/>
      <c r="F67" s="172"/>
      <c r="G67" s="172"/>
      <c r="H67" s="172"/>
      <c r="I67" s="172"/>
      <c r="J67" s="172"/>
      <c r="K67" s="172"/>
      <c r="L67" s="172"/>
      <c r="M67" s="172"/>
      <c r="N67" s="172"/>
      <c r="O67" s="172"/>
      <c r="P67" s="400"/>
      <c r="Q67" s="24"/>
      <c r="R67" s="24"/>
      <c r="S67" s="24"/>
      <c r="T67" s="24"/>
      <c r="U67" s="412"/>
      <c r="V67" s="412"/>
      <c r="W67" s="421"/>
      <c r="X67" s="421"/>
      <c r="Y67" s="422">
        <v>2</v>
      </c>
      <c r="Z67" s="422">
        <v>10</v>
      </c>
      <c r="AA67" s="434"/>
      <c r="AB67" s="338"/>
      <c r="AC67" s="338"/>
      <c r="AD67" s="338"/>
      <c r="AE67" s="421"/>
      <c r="AF67" s="421"/>
      <c r="AM67" s="171">
        <f t="shared" si="12"/>
        <v>100</v>
      </c>
      <c r="AN67" s="171">
        <f>SUM(AM$1:AM67)</f>
        <v>3334</v>
      </c>
    </row>
    <row r="68" spans="1:40" x14ac:dyDescent="0.2">
      <c r="A68" s="172"/>
      <c r="B68" s="172"/>
      <c r="C68" s="172"/>
      <c r="D68" s="172"/>
      <c r="E68" s="343"/>
      <c r="F68" s="343"/>
      <c r="G68" s="343"/>
      <c r="H68" s="343"/>
      <c r="I68" s="343"/>
      <c r="J68" s="343"/>
      <c r="K68" s="172"/>
      <c r="L68" s="172"/>
      <c r="M68" s="172"/>
      <c r="N68" s="172"/>
      <c r="O68" s="172"/>
      <c r="P68" s="418"/>
      <c r="Q68" s="24"/>
      <c r="R68" s="24"/>
      <c r="S68" s="24"/>
      <c r="T68" s="24"/>
      <c r="U68" s="412"/>
      <c r="V68" s="412"/>
      <c r="W68" s="421"/>
      <c r="X68" s="421"/>
      <c r="Y68" s="422">
        <v>3</v>
      </c>
      <c r="Z68" s="422">
        <v>15</v>
      </c>
      <c r="AA68" s="434"/>
      <c r="AB68" s="338"/>
      <c r="AC68" s="338"/>
      <c r="AD68" s="338"/>
      <c r="AE68" s="421"/>
      <c r="AF68" s="421"/>
      <c r="AM68" s="171">
        <f t="shared" si="12"/>
        <v>100</v>
      </c>
      <c r="AN68" s="171">
        <f>SUM(AM$1:AM68)</f>
        <v>3434</v>
      </c>
    </row>
    <row r="69" spans="1:40" x14ac:dyDescent="0.2">
      <c r="A69" s="172"/>
      <c r="B69" s="172"/>
      <c r="C69" s="172"/>
      <c r="D69" s="172"/>
      <c r="E69" s="172"/>
      <c r="F69" s="172"/>
      <c r="G69" s="172"/>
      <c r="H69" s="172"/>
      <c r="I69" s="172"/>
      <c r="J69" s="172"/>
      <c r="K69" s="172"/>
      <c r="L69" s="172"/>
      <c r="M69" s="172"/>
      <c r="N69" s="172"/>
      <c r="O69" s="172"/>
      <c r="P69" s="400"/>
      <c r="Q69" s="24"/>
      <c r="R69" s="24"/>
      <c r="S69" s="24"/>
      <c r="T69" s="24"/>
      <c r="U69" s="412"/>
      <c r="V69" s="412"/>
      <c r="W69" s="421"/>
      <c r="X69" s="421"/>
      <c r="Y69" s="422">
        <v>4</v>
      </c>
      <c r="Z69" s="422">
        <v>22</v>
      </c>
      <c r="AA69" s="434"/>
      <c r="AB69" s="338"/>
      <c r="AC69" s="338"/>
      <c r="AD69" s="338"/>
      <c r="AE69" s="421"/>
      <c r="AF69" s="421"/>
      <c r="AM69" s="171">
        <f t="shared" si="12"/>
        <v>103</v>
      </c>
      <c r="AN69" s="171">
        <f>SUM(AM$1:AM69)</f>
        <v>3537</v>
      </c>
    </row>
    <row r="70" spans="1:40" x14ac:dyDescent="0.2">
      <c r="A70" s="172"/>
      <c r="B70" s="172"/>
      <c r="C70" s="172"/>
      <c r="D70" s="172"/>
      <c r="E70" s="172"/>
      <c r="F70" s="172"/>
      <c r="G70" s="172"/>
      <c r="H70" s="172"/>
      <c r="I70" s="172"/>
      <c r="J70" s="172"/>
      <c r="K70" s="172"/>
      <c r="L70" s="172"/>
      <c r="M70" s="172"/>
      <c r="N70" s="172"/>
      <c r="O70" s="172"/>
      <c r="P70" s="214"/>
      <c r="Q70" s="24"/>
      <c r="R70" s="24"/>
      <c r="S70" s="24"/>
      <c r="T70" s="24"/>
      <c r="U70" s="412"/>
      <c r="V70" s="412"/>
      <c r="W70" s="421"/>
      <c r="X70" s="421"/>
      <c r="Y70" s="422">
        <v>5</v>
      </c>
      <c r="Z70" s="422">
        <v>33</v>
      </c>
      <c r="AA70" s="434"/>
      <c r="AB70" s="338"/>
      <c r="AC70" s="338"/>
      <c r="AD70" s="338"/>
      <c r="AE70" s="421"/>
      <c r="AF70" s="421"/>
      <c r="AM70" s="171">
        <f t="shared" si="12"/>
        <v>103</v>
      </c>
      <c r="AN70" s="171">
        <f>SUM(AM$1:AM70)</f>
        <v>3640</v>
      </c>
    </row>
    <row r="71" spans="1:40" x14ac:dyDescent="0.2">
      <c r="A71" s="172"/>
      <c r="B71" s="172"/>
      <c r="C71" s="172"/>
      <c r="D71" s="172"/>
      <c r="E71" s="172"/>
      <c r="F71" s="343"/>
      <c r="G71" s="343"/>
      <c r="H71" s="343"/>
      <c r="I71" s="343"/>
      <c r="J71" s="343"/>
      <c r="K71" s="343"/>
      <c r="L71" s="172"/>
      <c r="M71" s="172"/>
      <c r="N71" s="172"/>
      <c r="O71" s="172"/>
      <c r="P71" s="418"/>
      <c r="Q71" s="24"/>
      <c r="R71" s="24"/>
      <c r="S71" s="24"/>
      <c r="T71" s="24"/>
      <c r="U71" s="412"/>
      <c r="V71" s="412"/>
      <c r="W71" s="421"/>
      <c r="X71" s="421"/>
      <c r="Y71" s="422">
        <v>6</v>
      </c>
      <c r="Z71" s="422">
        <v>49</v>
      </c>
      <c r="AA71" s="434"/>
      <c r="AB71" s="338"/>
      <c r="AC71" s="338"/>
      <c r="AD71" s="338"/>
      <c r="AE71" s="421"/>
      <c r="AF71" s="421"/>
      <c r="AM71" s="171">
        <f t="shared" si="12"/>
        <v>106</v>
      </c>
      <c r="AN71" s="171">
        <f>SUM(AM$1:AM71)</f>
        <v>3746</v>
      </c>
    </row>
    <row r="72" spans="1:40" x14ac:dyDescent="0.2">
      <c r="A72" s="172"/>
      <c r="B72" s="172"/>
      <c r="C72" s="172"/>
      <c r="D72" s="172"/>
      <c r="E72" s="343"/>
      <c r="F72" s="343"/>
      <c r="G72" s="343"/>
      <c r="H72" s="343"/>
      <c r="I72" s="343"/>
      <c r="J72" s="343"/>
      <c r="K72" s="172"/>
      <c r="L72" s="172"/>
      <c r="M72" s="172"/>
      <c r="N72" s="172"/>
      <c r="O72" s="172"/>
      <c r="P72" s="400"/>
      <c r="Q72" s="24"/>
      <c r="R72" s="24"/>
      <c r="S72" s="24"/>
      <c r="T72" s="24"/>
      <c r="U72" s="412"/>
      <c r="V72" s="412"/>
      <c r="W72" s="421"/>
      <c r="X72" s="421"/>
      <c r="Y72" s="422">
        <v>7</v>
      </c>
      <c r="Z72" s="422">
        <v>73</v>
      </c>
      <c r="AA72" s="434"/>
      <c r="AB72" s="338"/>
      <c r="AC72" s="338"/>
      <c r="AD72" s="338"/>
      <c r="AE72" s="421"/>
      <c r="AF72" s="421"/>
      <c r="AM72" s="171">
        <f t="shared" si="12"/>
        <v>106</v>
      </c>
      <c r="AN72" s="171">
        <f>SUM(AM$1:AM72)</f>
        <v>3852</v>
      </c>
    </row>
    <row r="73" spans="1:40" x14ac:dyDescent="0.2">
      <c r="A73" s="172"/>
      <c r="B73" s="172"/>
      <c r="C73" s="172"/>
      <c r="D73" s="172"/>
      <c r="E73" s="172"/>
      <c r="F73" s="172"/>
      <c r="G73" s="172"/>
      <c r="H73" s="172"/>
      <c r="I73" s="172"/>
      <c r="J73" s="172"/>
      <c r="K73" s="172"/>
      <c r="L73" s="172"/>
      <c r="M73" s="172"/>
      <c r="N73" s="172"/>
      <c r="O73" s="172"/>
      <c r="P73" s="418"/>
      <c r="Q73" s="24"/>
      <c r="R73" s="24"/>
      <c r="S73" s="24"/>
      <c r="T73" s="24"/>
      <c r="U73" s="412"/>
      <c r="V73" s="412"/>
      <c r="W73" s="421"/>
      <c r="X73" s="421"/>
      <c r="Y73" s="422">
        <v>8</v>
      </c>
      <c r="Z73" s="422">
        <v>109</v>
      </c>
      <c r="AA73" s="434"/>
      <c r="AB73" s="338"/>
      <c r="AC73" s="338"/>
      <c r="AD73" s="338"/>
      <c r="AE73" s="421"/>
      <c r="AF73" s="421"/>
      <c r="AM73" s="171">
        <f t="shared" si="12"/>
        <v>109</v>
      </c>
      <c r="AN73" s="171">
        <f>SUM(AM$1:AM73)</f>
        <v>3961</v>
      </c>
    </row>
    <row r="74" spans="1:40" x14ac:dyDescent="0.2">
      <c r="A74" s="172"/>
      <c r="B74" s="172"/>
      <c r="C74" s="172"/>
      <c r="D74" s="172"/>
      <c r="E74" s="172"/>
      <c r="F74" s="172"/>
      <c r="G74" s="172"/>
      <c r="H74" s="172"/>
      <c r="I74" s="172"/>
      <c r="J74" s="172"/>
      <c r="K74" s="172"/>
      <c r="L74" s="172"/>
      <c r="M74" s="172"/>
      <c r="N74" s="172"/>
      <c r="O74" s="172"/>
      <c r="P74" s="400"/>
      <c r="Q74" s="24"/>
      <c r="R74" s="24"/>
      <c r="S74" s="24"/>
      <c r="T74" s="24"/>
      <c r="U74" s="412"/>
      <c r="V74" s="412"/>
      <c r="W74" s="421"/>
      <c r="X74" s="421"/>
      <c r="Y74" s="422">
        <v>9</v>
      </c>
      <c r="Z74" s="422">
        <v>163</v>
      </c>
      <c r="AA74" s="434"/>
      <c r="AB74" s="338"/>
      <c r="AC74" s="338"/>
      <c r="AD74" s="338"/>
      <c r="AE74" s="421"/>
      <c r="AF74" s="421"/>
      <c r="AM74" s="171">
        <f t="shared" si="12"/>
        <v>109</v>
      </c>
      <c r="AN74" s="171">
        <f>SUM(AM$1:AM74)</f>
        <v>4070</v>
      </c>
    </row>
    <row r="75" spans="1:40" x14ac:dyDescent="0.2">
      <c r="A75" s="172"/>
      <c r="B75" s="172"/>
      <c r="C75" s="172"/>
      <c r="D75" s="172"/>
      <c r="E75" s="172"/>
      <c r="F75" s="343"/>
      <c r="G75" s="343"/>
      <c r="H75" s="343"/>
      <c r="I75" s="343"/>
      <c r="J75" s="343"/>
      <c r="K75" s="343"/>
      <c r="L75" s="172"/>
      <c r="M75" s="172"/>
      <c r="N75" s="172"/>
      <c r="O75" s="172"/>
      <c r="P75" s="214"/>
      <c r="Q75" s="24"/>
      <c r="R75" s="24"/>
      <c r="S75" s="24"/>
      <c r="T75" s="24"/>
      <c r="U75" s="412"/>
      <c r="V75" s="412"/>
      <c r="W75" s="421"/>
      <c r="X75" s="421"/>
      <c r="Y75" s="422">
        <v>10</v>
      </c>
      <c r="Z75" s="422">
        <v>244</v>
      </c>
      <c r="AA75" s="434"/>
      <c r="AB75" s="338"/>
      <c r="AC75" s="338"/>
      <c r="AD75" s="338"/>
      <c r="AE75" s="421"/>
      <c r="AF75" s="421"/>
      <c r="AM75" s="171">
        <f t="shared" si="12"/>
        <v>112</v>
      </c>
      <c r="AN75" s="171">
        <f>SUM(AM$1:AM75)</f>
        <v>4182</v>
      </c>
    </row>
    <row r="76" spans="1:40" x14ac:dyDescent="0.2">
      <c r="A76" s="172"/>
      <c r="B76" s="172"/>
      <c r="C76" s="172"/>
      <c r="D76" s="172"/>
      <c r="E76" s="343"/>
      <c r="F76" s="343"/>
      <c r="G76" s="343"/>
      <c r="H76" s="343"/>
      <c r="I76" s="343"/>
      <c r="J76" s="343"/>
      <c r="K76" s="172"/>
      <c r="L76" s="172"/>
      <c r="M76" s="172"/>
      <c r="N76" s="172"/>
      <c r="O76" s="172"/>
      <c r="P76" s="418"/>
      <c r="Q76" s="24"/>
      <c r="R76" s="24"/>
      <c r="S76" s="24"/>
      <c r="T76" s="24"/>
      <c r="U76" s="412"/>
      <c r="V76" s="412"/>
      <c r="W76" s="421"/>
      <c r="X76" s="421"/>
      <c r="Y76" s="422">
        <v>11</v>
      </c>
      <c r="Z76" s="422">
        <v>366</v>
      </c>
      <c r="AA76" s="434"/>
      <c r="AB76" s="338"/>
      <c r="AC76" s="338"/>
      <c r="AD76" s="338"/>
      <c r="AE76" s="421"/>
      <c r="AF76" s="421"/>
      <c r="AM76" s="171">
        <f t="shared" si="12"/>
        <v>112</v>
      </c>
      <c r="AN76" s="171">
        <f>SUM(AM$1:AM76)</f>
        <v>4294</v>
      </c>
    </row>
    <row r="77" spans="1:40" x14ac:dyDescent="0.2">
      <c r="A77" s="172"/>
      <c r="B77" s="172"/>
      <c r="C77" s="172"/>
      <c r="D77" s="172"/>
      <c r="E77" s="172"/>
      <c r="F77" s="172"/>
      <c r="G77" s="172"/>
      <c r="H77" s="172"/>
      <c r="I77" s="172"/>
      <c r="J77" s="172"/>
      <c r="K77" s="172"/>
      <c r="L77" s="172"/>
      <c r="M77" s="172"/>
      <c r="N77" s="172"/>
      <c r="O77" s="172"/>
      <c r="P77" s="400"/>
      <c r="Q77" s="24"/>
      <c r="R77" s="24"/>
      <c r="S77" s="24"/>
      <c r="T77" s="24"/>
      <c r="U77" s="412"/>
      <c r="V77" s="412"/>
      <c r="W77" s="421"/>
      <c r="X77" s="421"/>
      <c r="Y77" s="422">
        <v>12</v>
      </c>
      <c r="Z77" s="422">
        <v>549</v>
      </c>
      <c r="AA77" s="434"/>
      <c r="AB77" s="338"/>
      <c r="AC77" s="338"/>
      <c r="AD77" s="338"/>
      <c r="AE77" s="421"/>
      <c r="AF77" s="421"/>
      <c r="AM77" s="171">
        <f t="shared" si="12"/>
        <v>115</v>
      </c>
      <c r="AN77" s="171">
        <f>SUM(AM$1:AM77)</f>
        <v>4409</v>
      </c>
    </row>
    <row r="78" spans="1:40" x14ac:dyDescent="0.2">
      <c r="A78" s="172"/>
      <c r="B78" s="172"/>
      <c r="C78" s="172"/>
      <c r="D78" s="172"/>
      <c r="E78" s="172"/>
      <c r="F78" s="172"/>
      <c r="G78" s="172"/>
      <c r="H78" s="172"/>
      <c r="I78" s="172"/>
      <c r="J78" s="172"/>
      <c r="K78" s="172"/>
      <c r="L78" s="172"/>
      <c r="M78" s="172"/>
      <c r="N78" s="172"/>
      <c r="O78" s="172"/>
      <c r="P78" s="418"/>
      <c r="Q78" s="24"/>
      <c r="R78" s="24"/>
      <c r="S78" s="24"/>
      <c r="T78" s="24"/>
      <c r="U78" s="412"/>
      <c r="V78" s="412"/>
      <c r="W78" s="421"/>
      <c r="X78" s="421"/>
      <c r="Y78" s="422">
        <v>13</v>
      </c>
      <c r="Z78" s="422">
        <v>823</v>
      </c>
      <c r="AA78" s="434"/>
      <c r="AB78" s="338"/>
      <c r="AC78" s="338"/>
      <c r="AD78" s="338"/>
      <c r="AE78" s="421"/>
      <c r="AF78" s="421"/>
      <c r="AM78" s="171">
        <f t="shared" si="12"/>
        <v>115</v>
      </c>
      <c r="AN78" s="171">
        <f>SUM(AM$1:AM78)</f>
        <v>4524</v>
      </c>
    </row>
    <row r="79" spans="1:40" x14ac:dyDescent="0.2">
      <c r="A79" s="172"/>
      <c r="B79" s="172"/>
      <c r="C79" s="172"/>
      <c r="D79" s="172"/>
      <c r="E79" s="172"/>
      <c r="F79" s="343"/>
      <c r="G79" s="343"/>
      <c r="H79" s="343"/>
      <c r="I79" s="343"/>
      <c r="J79" s="343"/>
      <c r="K79" s="343"/>
      <c r="L79" s="172"/>
      <c r="M79" s="172"/>
      <c r="N79" s="172"/>
      <c r="O79" s="172"/>
      <c r="P79" s="400"/>
      <c r="Q79" s="24"/>
      <c r="R79" s="24"/>
      <c r="S79" s="24"/>
      <c r="T79" s="24"/>
      <c r="U79" s="412"/>
      <c r="V79" s="412"/>
      <c r="W79" s="421"/>
      <c r="X79" s="421"/>
      <c r="Y79" s="422">
        <v>14</v>
      </c>
      <c r="Z79" s="422">
        <v>1234</v>
      </c>
      <c r="AA79" s="434"/>
      <c r="AB79" s="338"/>
      <c r="AC79" s="338"/>
      <c r="AD79" s="338"/>
      <c r="AE79" s="421"/>
      <c r="AF79" s="421"/>
      <c r="AM79" s="171">
        <f t="shared" si="12"/>
        <v>118</v>
      </c>
      <c r="AN79" s="171">
        <f>SUM(AM$1:AM79)</f>
        <v>4642</v>
      </c>
    </row>
    <row r="80" spans="1:40" x14ac:dyDescent="0.2">
      <c r="A80" s="172"/>
      <c r="B80" s="172"/>
      <c r="C80" s="172"/>
      <c r="D80" s="172"/>
      <c r="E80" s="343"/>
      <c r="F80" s="343"/>
      <c r="G80" s="343"/>
      <c r="H80" s="343"/>
      <c r="I80" s="343"/>
      <c r="J80" s="343"/>
      <c r="K80" s="172"/>
      <c r="L80" s="172"/>
      <c r="M80" s="172"/>
      <c r="N80" s="172"/>
      <c r="O80" s="172"/>
      <c r="P80" s="214"/>
      <c r="Q80" s="24"/>
      <c r="R80" s="24"/>
      <c r="S80" s="24"/>
      <c r="T80" s="24"/>
      <c r="U80" s="412"/>
      <c r="V80" s="412"/>
      <c r="W80" s="421"/>
      <c r="X80" s="421"/>
      <c r="Y80" s="422">
        <v>15</v>
      </c>
      <c r="Z80" s="422">
        <v>1851</v>
      </c>
      <c r="AA80" s="434"/>
      <c r="AB80" s="339"/>
      <c r="AC80" s="339"/>
      <c r="AD80" s="338"/>
      <c r="AE80" s="421"/>
      <c r="AF80" s="421"/>
      <c r="AM80" s="171">
        <f t="shared" si="12"/>
        <v>118</v>
      </c>
      <c r="AN80" s="171">
        <f>SUM(AM$1:AM80)</f>
        <v>4760</v>
      </c>
    </row>
    <row r="81" spans="1:40" x14ac:dyDescent="0.2">
      <c r="A81" s="172"/>
      <c r="B81" s="172"/>
      <c r="C81" s="172"/>
      <c r="D81" s="172"/>
      <c r="E81" s="172"/>
      <c r="F81" s="172"/>
      <c r="G81" s="172"/>
      <c r="H81" s="172"/>
      <c r="I81" s="172"/>
      <c r="J81" s="172"/>
      <c r="K81" s="172"/>
      <c r="L81" s="172"/>
      <c r="M81" s="172"/>
      <c r="N81" s="172"/>
      <c r="O81" s="172"/>
      <c r="P81" s="418"/>
      <c r="Q81" s="24"/>
      <c r="R81" s="24"/>
      <c r="S81" s="24"/>
      <c r="T81" s="24"/>
      <c r="U81" s="412"/>
      <c r="V81" s="412"/>
      <c r="W81" s="421"/>
      <c r="X81" s="421"/>
      <c r="Y81" s="422">
        <v>16</v>
      </c>
      <c r="Z81" s="422">
        <v>2776</v>
      </c>
      <c r="AA81" s="434"/>
      <c r="AB81" s="339"/>
      <c r="AC81" s="339"/>
      <c r="AD81" s="338"/>
      <c r="AE81" s="421"/>
      <c r="AF81" s="421"/>
      <c r="AM81" s="171">
        <f t="shared" si="12"/>
        <v>121</v>
      </c>
      <c r="AN81" s="171">
        <f>SUM(AM$1:AM81)</f>
        <v>4881</v>
      </c>
    </row>
    <row r="82" spans="1:40" x14ac:dyDescent="0.2">
      <c r="A82" s="172"/>
      <c r="B82" s="172"/>
      <c r="C82" s="172"/>
      <c r="D82" s="172"/>
      <c r="E82" s="172"/>
      <c r="F82" s="172"/>
      <c r="G82" s="172"/>
      <c r="H82" s="172"/>
      <c r="I82" s="172"/>
      <c r="J82" s="172"/>
      <c r="K82" s="172"/>
      <c r="L82" s="172"/>
      <c r="M82" s="172"/>
      <c r="N82" s="172"/>
      <c r="O82" s="172"/>
      <c r="P82" s="400"/>
      <c r="Q82" s="24"/>
      <c r="R82" s="24"/>
      <c r="S82" s="24"/>
      <c r="T82" s="24"/>
      <c r="U82" s="412"/>
      <c r="V82" s="412"/>
      <c r="W82" s="421"/>
      <c r="X82" s="421"/>
      <c r="Y82" s="422">
        <v>17</v>
      </c>
      <c r="Z82" s="422">
        <v>4164</v>
      </c>
      <c r="AA82" s="434"/>
      <c r="AB82" s="339"/>
      <c r="AC82" s="339"/>
      <c r="AD82" s="338"/>
      <c r="AE82" s="421"/>
      <c r="AF82" s="421"/>
      <c r="AM82" s="171">
        <f t="shared" si="12"/>
        <v>121</v>
      </c>
      <c r="AN82" s="171">
        <f>SUM(AM$1:AM82)</f>
        <v>5002</v>
      </c>
    </row>
    <row r="83" spans="1:40" x14ac:dyDescent="0.2">
      <c r="A83" s="172"/>
      <c r="B83" s="172"/>
      <c r="C83" s="172"/>
      <c r="D83" s="172"/>
      <c r="E83" s="172"/>
      <c r="F83" s="172"/>
      <c r="G83" s="172"/>
      <c r="H83" s="172"/>
      <c r="I83" s="172"/>
      <c r="J83" s="172"/>
      <c r="K83" s="172"/>
      <c r="L83" s="172"/>
      <c r="M83" s="172"/>
      <c r="N83" s="172"/>
      <c r="O83" s="172"/>
      <c r="P83" s="418"/>
      <c r="Q83" s="24"/>
      <c r="R83" s="24"/>
      <c r="S83" s="24"/>
      <c r="T83" s="24"/>
      <c r="U83" s="412"/>
      <c r="V83" s="412"/>
      <c r="W83" s="421"/>
      <c r="X83" s="421"/>
      <c r="Y83" s="422">
        <v>18</v>
      </c>
      <c r="Z83" s="422">
        <v>6246</v>
      </c>
      <c r="AA83" s="434"/>
      <c r="AB83" s="340"/>
      <c r="AC83" s="340"/>
      <c r="AD83" s="338"/>
      <c r="AE83" s="421"/>
      <c r="AF83" s="421"/>
      <c r="AM83" s="171">
        <f t="shared" si="12"/>
        <v>124</v>
      </c>
      <c r="AN83" s="171">
        <f>SUM(AM$1:AM83)</f>
        <v>5126</v>
      </c>
    </row>
    <row r="84" spans="1:40" x14ac:dyDescent="0.2">
      <c r="A84" s="172"/>
      <c r="B84" s="172"/>
      <c r="C84" s="172"/>
      <c r="D84" s="172"/>
      <c r="E84" s="172"/>
      <c r="F84" s="172"/>
      <c r="G84" s="172"/>
      <c r="H84" s="172"/>
      <c r="I84" s="172"/>
      <c r="J84" s="172"/>
      <c r="K84" s="172"/>
      <c r="L84" s="172"/>
      <c r="M84" s="172"/>
      <c r="N84" s="172"/>
      <c r="O84" s="172"/>
      <c r="P84" s="400"/>
      <c r="Q84" s="24"/>
      <c r="R84" s="24"/>
      <c r="S84" s="24"/>
      <c r="T84" s="24"/>
      <c r="U84" s="412"/>
      <c r="V84" s="412"/>
      <c r="W84" s="421"/>
      <c r="X84" s="421"/>
      <c r="Y84" s="422">
        <v>19</v>
      </c>
      <c r="Z84" s="422">
        <v>9369</v>
      </c>
      <c r="AA84" s="434"/>
      <c r="AB84" s="339"/>
      <c r="AC84" s="339"/>
      <c r="AD84" s="338"/>
      <c r="AE84" s="421"/>
      <c r="AF84" s="421"/>
      <c r="AM84" s="171">
        <f t="shared" si="12"/>
        <v>124</v>
      </c>
      <c r="AN84" s="171">
        <f>SUM(AM$1:AM84)</f>
        <v>5250</v>
      </c>
    </row>
    <row r="85" spans="1:40" x14ac:dyDescent="0.2">
      <c r="A85" s="172"/>
      <c r="B85" s="172"/>
      <c r="C85" s="172"/>
      <c r="D85" s="172"/>
      <c r="E85" s="172"/>
      <c r="F85" s="172"/>
      <c r="G85" s="172"/>
      <c r="H85" s="172"/>
      <c r="I85" s="172"/>
      <c r="J85" s="172"/>
      <c r="K85" s="172"/>
      <c r="L85" s="172"/>
      <c r="M85" s="172"/>
      <c r="N85" s="172"/>
      <c r="O85" s="172"/>
      <c r="P85" s="214"/>
      <c r="Q85" s="24"/>
      <c r="R85" s="24"/>
      <c r="S85" s="24"/>
      <c r="T85" s="24"/>
      <c r="U85" s="412"/>
      <c r="V85" s="412"/>
      <c r="W85" s="421"/>
      <c r="X85" s="421"/>
      <c r="Y85" s="422">
        <v>20</v>
      </c>
      <c r="Z85" s="422">
        <v>14053</v>
      </c>
      <c r="AA85" s="434"/>
      <c r="AB85" s="339"/>
      <c r="AC85" s="339"/>
      <c r="AD85" s="338"/>
      <c r="AE85" s="421"/>
      <c r="AF85" s="421"/>
      <c r="AM85" s="171">
        <f t="shared" si="12"/>
        <v>127</v>
      </c>
      <c r="AN85" s="171">
        <f>SUM(AM$1:AM85)</f>
        <v>5377</v>
      </c>
    </row>
    <row r="86" spans="1:40" x14ac:dyDescent="0.2">
      <c r="A86" s="172"/>
      <c r="B86" s="172"/>
      <c r="C86" s="172"/>
      <c r="D86" s="172"/>
      <c r="E86" s="172"/>
      <c r="F86" s="172"/>
      <c r="G86" s="172"/>
      <c r="H86" s="172"/>
      <c r="I86" s="172"/>
      <c r="J86" s="172"/>
      <c r="K86" s="172"/>
      <c r="L86" s="172"/>
      <c r="M86" s="172"/>
      <c r="N86" s="172"/>
      <c r="O86" s="172"/>
      <c r="P86" s="418"/>
      <c r="Q86" s="24"/>
      <c r="R86" s="24"/>
      <c r="S86" s="24"/>
      <c r="T86" s="24"/>
      <c r="U86" s="412"/>
      <c r="V86" s="412"/>
      <c r="W86" s="421"/>
      <c r="X86" s="421"/>
      <c r="Y86" s="422">
        <v>21</v>
      </c>
      <c r="Z86" s="422">
        <v>21079</v>
      </c>
      <c r="AA86" s="434"/>
      <c r="AB86" s="338"/>
      <c r="AC86" s="338"/>
      <c r="AD86" s="338"/>
      <c r="AE86" s="421"/>
      <c r="AF86" s="421"/>
      <c r="AM86" s="171">
        <f t="shared" si="12"/>
        <v>127</v>
      </c>
      <c r="AN86" s="171">
        <f>SUM(AM$1:AM86)</f>
        <v>5504</v>
      </c>
    </row>
    <row r="87" spans="1:40" x14ac:dyDescent="0.2">
      <c r="A87" s="172"/>
      <c r="B87" s="172"/>
      <c r="C87" s="172"/>
      <c r="D87" s="172"/>
      <c r="E87" s="172"/>
      <c r="F87" s="172"/>
      <c r="G87" s="172"/>
      <c r="H87" s="172"/>
      <c r="I87" s="172"/>
      <c r="J87" s="172"/>
      <c r="K87" s="172"/>
      <c r="L87" s="172"/>
      <c r="M87" s="172"/>
      <c r="N87" s="172"/>
      <c r="O87" s="172"/>
      <c r="P87" s="400"/>
      <c r="Q87" s="24"/>
      <c r="R87" s="24"/>
      <c r="S87" s="24"/>
      <c r="T87" s="24"/>
      <c r="U87" s="412"/>
      <c r="V87" s="412"/>
      <c r="W87" s="421"/>
      <c r="X87" s="421"/>
      <c r="Y87" s="422">
        <v>22</v>
      </c>
      <c r="Z87" s="422">
        <v>31618</v>
      </c>
      <c r="AA87" s="434"/>
      <c r="AB87" s="421"/>
      <c r="AC87" s="421"/>
      <c r="AD87" s="338"/>
      <c r="AE87" s="421"/>
      <c r="AF87" s="421"/>
      <c r="AM87" s="171">
        <f t="shared" si="12"/>
        <v>130</v>
      </c>
      <c r="AN87" s="171">
        <f>SUM(AM$1:AM87)</f>
        <v>5634</v>
      </c>
    </row>
    <row r="88" spans="1:40" x14ac:dyDescent="0.2">
      <c r="A88" s="172"/>
      <c r="B88" s="172"/>
      <c r="C88" s="172"/>
      <c r="D88" s="172"/>
      <c r="E88" s="172"/>
      <c r="F88" s="172"/>
      <c r="G88" s="172"/>
      <c r="H88" s="172"/>
      <c r="I88" s="172"/>
      <c r="J88" s="172"/>
      <c r="K88" s="172"/>
      <c r="L88" s="172"/>
      <c r="M88" s="172"/>
      <c r="N88" s="172"/>
      <c r="O88" s="172"/>
      <c r="P88" s="418"/>
      <c r="Q88" s="24"/>
      <c r="R88" s="24"/>
      <c r="S88" s="24"/>
      <c r="T88" s="24"/>
      <c r="U88" s="412"/>
      <c r="V88" s="412"/>
      <c r="W88" s="421"/>
      <c r="X88" s="421"/>
      <c r="Y88" s="422">
        <v>23</v>
      </c>
      <c r="Z88" s="422">
        <v>47427</v>
      </c>
      <c r="AA88" s="434"/>
      <c r="AB88" s="421"/>
      <c r="AC88" s="421"/>
      <c r="AD88" s="338"/>
      <c r="AE88" s="421"/>
      <c r="AF88" s="421"/>
      <c r="AM88" s="171">
        <f t="shared" si="12"/>
        <v>130</v>
      </c>
      <c r="AN88" s="171">
        <f>SUM(AM$1:AM88)</f>
        <v>5764</v>
      </c>
    </row>
    <row r="89" spans="1:40" x14ac:dyDescent="0.2">
      <c r="A89" s="172"/>
      <c r="B89" s="172"/>
      <c r="C89" s="172"/>
      <c r="D89" s="172"/>
      <c r="E89" s="172"/>
      <c r="F89" s="172"/>
      <c r="G89" s="172"/>
      <c r="H89" s="172"/>
      <c r="I89" s="172"/>
      <c r="J89" s="172"/>
      <c r="K89" s="172"/>
      <c r="L89" s="172"/>
      <c r="M89" s="172"/>
      <c r="N89" s="172"/>
      <c r="O89" s="172"/>
      <c r="P89" s="400"/>
      <c r="Q89" s="24"/>
      <c r="R89" s="24"/>
      <c r="S89" s="24"/>
      <c r="T89" s="24"/>
      <c r="U89" s="412"/>
      <c r="V89" s="412"/>
      <c r="W89" s="421"/>
      <c r="X89" s="421"/>
      <c r="Y89" s="422">
        <v>24</v>
      </c>
      <c r="Z89" s="422">
        <v>71140</v>
      </c>
      <c r="AA89" s="434"/>
      <c r="AB89" s="421"/>
      <c r="AC89" s="421"/>
      <c r="AD89" s="338"/>
      <c r="AE89" s="421"/>
      <c r="AF89" s="421"/>
      <c r="AM89" s="171">
        <f t="shared" si="12"/>
        <v>133</v>
      </c>
      <c r="AN89" s="171">
        <f>SUM(AM$1:AM89)</f>
        <v>5897</v>
      </c>
    </row>
    <row r="90" spans="1:40" x14ac:dyDescent="0.2">
      <c r="A90" s="172"/>
      <c r="B90" s="172"/>
      <c r="C90" s="172"/>
      <c r="D90" s="172"/>
      <c r="E90" s="172"/>
      <c r="F90" s="172"/>
      <c r="G90" s="172"/>
      <c r="H90" s="172"/>
      <c r="I90" s="172"/>
      <c r="J90" s="172"/>
      <c r="K90" s="172"/>
      <c r="L90" s="172"/>
      <c r="M90" s="172"/>
      <c r="N90" s="172"/>
      <c r="O90" s="172"/>
      <c r="P90" s="214"/>
      <c r="Q90" s="24"/>
      <c r="R90" s="24"/>
      <c r="S90" s="24"/>
      <c r="T90" s="24"/>
      <c r="U90" s="412"/>
      <c r="V90" s="412"/>
      <c r="W90" s="421"/>
      <c r="X90" s="421"/>
      <c r="Y90" s="422">
        <v>25</v>
      </c>
      <c r="Z90" s="422">
        <v>106710</v>
      </c>
      <c r="AA90" s="434"/>
      <c r="AB90" s="421"/>
      <c r="AC90" s="421"/>
      <c r="AD90" s="421"/>
      <c r="AE90" s="421"/>
      <c r="AF90" s="421"/>
      <c r="AM90" s="171">
        <f t="shared" si="12"/>
        <v>133</v>
      </c>
      <c r="AN90" s="171">
        <f>SUM(AM$1:AM90)</f>
        <v>6030</v>
      </c>
    </row>
    <row r="91" spans="1:40" x14ac:dyDescent="0.2">
      <c r="A91" s="172"/>
      <c r="B91" s="172"/>
      <c r="C91" s="172"/>
      <c r="D91" s="172"/>
      <c r="E91" s="172"/>
      <c r="F91" s="172"/>
      <c r="G91" s="172"/>
      <c r="H91" s="172"/>
      <c r="I91" s="172"/>
      <c r="J91" s="172"/>
      <c r="K91" s="172"/>
      <c r="L91" s="172"/>
      <c r="M91" s="172"/>
      <c r="N91" s="172"/>
      <c r="O91" s="172"/>
      <c r="P91" s="418"/>
      <c r="Q91" s="24"/>
      <c r="R91" s="24"/>
      <c r="S91" s="24"/>
      <c r="T91" s="24"/>
      <c r="U91" s="412"/>
      <c r="V91" s="412"/>
      <c r="W91" s="421"/>
      <c r="X91" s="421"/>
      <c r="Y91" s="422">
        <v>26</v>
      </c>
      <c r="Z91" s="422"/>
      <c r="AA91" s="434"/>
      <c r="AB91" s="421"/>
      <c r="AC91" s="421"/>
      <c r="AD91" s="421"/>
      <c r="AE91" s="421"/>
      <c r="AF91" s="421"/>
      <c r="AM91" s="171">
        <f t="shared" si="12"/>
        <v>136</v>
      </c>
      <c r="AN91" s="171">
        <f>SUM(AM$1:AM91)</f>
        <v>6166</v>
      </c>
    </row>
    <row r="92" spans="1:40" x14ac:dyDescent="0.2">
      <c r="A92" s="172"/>
      <c r="B92" s="172"/>
      <c r="C92" s="172"/>
      <c r="D92" s="172"/>
      <c r="E92" s="172"/>
      <c r="F92" s="172"/>
      <c r="G92" s="172"/>
      <c r="H92" s="172"/>
      <c r="I92" s="172"/>
      <c r="J92" s="172"/>
      <c r="K92" s="172"/>
      <c r="L92" s="172"/>
      <c r="M92" s="172"/>
      <c r="N92" s="172"/>
      <c r="O92" s="172"/>
      <c r="P92" s="400"/>
      <c r="Q92" s="24"/>
      <c r="R92" s="24"/>
      <c r="S92" s="24"/>
      <c r="T92" s="24"/>
      <c r="U92" s="412"/>
      <c r="V92" s="412"/>
      <c r="W92" s="421"/>
      <c r="X92" s="421"/>
      <c r="Y92" s="422">
        <v>27</v>
      </c>
      <c r="Z92" s="422"/>
      <c r="AA92" s="434"/>
      <c r="AB92" s="421"/>
      <c r="AC92" s="421"/>
      <c r="AD92" s="421"/>
      <c r="AE92" s="421"/>
      <c r="AF92" s="421"/>
      <c r="AM92" s="171">
        <f t="shared" si="12"/>
        <v>136</v>
      </c>
      <c r="AN92" s="171">
        <f>SUM(AM$1:AM92)</f>
        <v>6302</v>
      </c>
    </row>
    <row r="93" spans="1:40" x14ac:dyDescent="0.2">
      <c r="A93" s="172"/>
      <c r="B93" s="172"/>
      <c r="C93" s="172"/>
      <c r="D93" s="172"/>
      <c r="E93" s="172"/>
      <c r="F93" s="172"/>
      <c r="G93" s="172"/>
      <c r="H93" s="172"/>
      <c r="I93" s="172"/>
      <c r="J93" s="172"/>
      <c r="K93" s="172"/>
      <c r="L93" s="172"/>
      <c r="M93" s="172"/>
      <c r="N93" s="172"/>
      <c r="O93" s="172"/>
      <c r="P93" s="418"/>
      <c r="Q93" s="24"/>
      <c r="R93" s="24"/>
      <c r="S93" s="24"/>
      <c r="T93" s="24"/>
      <c r="U93" s="412"/>
      <c r="V93" s="412"/>
      <c r="W93" s="421"/>
      <c r="X93" s="421"/>
      <c r="Y93" s="422">
        <v>28</v>
      </c>
      <c r="Z93" s="422">
        <v>360145</v>
      </c>
      <c r="AA93" s="434"/>
      <c r="AB93" s="421"/>
      <c r="AC93" s="421"/>
      <c r="AD93" s="421"/>
      <c r="AE93" s="421"/>
      <c r="AF93" s="421"/>
      <c r="AM93" s="171">
        <f t="shared" si="12"/>
        <v>139</v>
      </c>
      <c r="AN93" s="171">
        <f>SUM(AM$1:AM93)</f>
        <v>6441</v>
      </c>
    </row>
    <row r="94" spans="1:40" x14ac:dyDescent="0.2">
      <c r="A94" s="172"/>
      <c r="B94" s="172"/>
      <c r="C94" s="172"/>
      <c r="D94" s="172"/>
      <c r="E94" s="172"/>
      <c r="F94" s="172"/>
      <c r="G94" s="172"/>
      <c r="H94" s="172"/>
      <c r="I94" s="172"/>
      <c r="J94" s="172"/>
      <c r="K94" s="172"/>
      <c r="L94" s="172"/>
      <c r="M94" s="172"/>
      <c r="N94" s="172"/>
      <c r="O94" s="172"/>
      <c r="P94" s="400"/>
      <c r="Q94" s="24"/>
      <c r="R94" s="24"/>
      <c r="S94" s="24"/>
      <c r="T94" s="24"/>
      <c r="U94" s="412"/>
      <c r="V94" s="412"/>
      <c r="W94" s="421"/>
      <c r="X94" s="421"/>
      <c r="Y94" s="421"/>
      <c r="Z94" s="421"/>
      <c r="AA94" s="421"/>
      <c r="AB94" s="421"/>
      <c r="AC94" s="421"/>
      <c r="AD94" s="421"/>
      <c r="AE94" s="421"/>
      <c r="AF94" s="421"/>
      <c r="AM94" s="171">
        <f t="shared" si="12"/>
        <v>139</v>
      </c>
      <c r="AN94" s="171">
        <f>SUM(AM$1:AM94)</f>
        <v>6580</v>
      </c>
    </row>
    <row r="95" spans="1:40" x14ac:dyDescent="0.2">
      <c r="A95" s="172"/>
      <c r="B95" s="172"/>
      <c r="C95" s="172"/>
      <c r="D95" s="172"/>
      <c r="E95" s="172"/>
      <c r="F95" s="172"/>
      <c r="G95" s="172"/>
      <c r="H95" s="172"/>
      <c r="I95" s="172"/>
      <c r="J95" s="172"/>
      <c r="K95" s="172"/>
      <c r="L95" s="172"/>
      <c r="M95" s="172"/>
      <c r="N95" s="172"/>
      <c r="O95" s="172"/>
      <c r="P95" s="214"/>
      <c r="Q95" s="24"/>
      <c r="R95" s="24"/>
      <c r="S95" s="24"/>
      <c r="T95" s="24"/>
      <c r="U95" s="412"/>
      <c r="V95" s="412"/>
      <c r="W95" s="421"/>
      <c r="X95" s="421"/>
      <c r="Y95" s="421"/>
      <c r="Z95" s="421"/>
      <c r="AA95" s="421"/>
      <c r="AB95" s="421"/>
      <c r="AC95" s="421"/>
      <c r="AD95" s="421"/>
      <c r="AE95" s="421"/>
      <c r="AF95" s="421"/>
      <c r="AM95" s="171">
        <f t="shared" si="12"/>
        <v>142</v>
      </c>
      <c r="AN95" s="171">
        <f>SUM(AM$1:AM95)</f>
        <v>6722</v>
      </c>
    </row>
    <row r="96" spans="1:40" x14ac:dyDescent="0.2">
      <c r="A96" s="172"/>
      <c r="B96" s="172"/>
      <c r="C96" s="172"/>
      <c r="D96" s="172"/>
      <c r="E96" s="172"/>
      <c r="F96" s="172"/>
      <c r="G96" s="172"/>
      <c r="H96" s="172"/>
      <c r="I96" s="172"/>
      <c r="J96" s="172"/>
      <c r="K96" s="172"/>
      <c r="L96" s="172"/>
      <c r="M96" s="172"/>
      <c r="N96" s="172"/>
      <c r="O96" s="172"/>
      <c r="P96" s="418"/>
      <c r="Q96" s="24"/>
      <c r="R96" s="24"/>
      <c r="S96" s="24"/>
      <c r="T96" s="24"/>
      <c r="U96" s="412"/>
      <c r="V96" s="412"/>
      <c r="W96" s="421"/>
      <c r="X96" s="421"/>
      <c r="Y96" s="421"/>
      <c r="Z96" s="421"/>
      <c r="AA96" s="421"/>
      <c r="AB96" s="421"/>
      <c r="AC96" s="421"/>
      <c r="AD96" s="421"/>
      <c r="AE96" s="421"/>
      <c r="AF96" s="421"/>
      <c r="AM96" s="171">
        <f t="shared" si="12"/>
        <v>142</v>
      </c>
      <c r="AN96" s="171">
        <f>SUM(AM$1:AM96)</f>
        <v>6864</v>
      </c>
    </row>
    <row r="97" spans="1:40" x14ac:dyDescent="0.2">
      <c r="A97" s="172"/>
      <c r="B97" s="172"/>
      <c r="C97" s="172"/>
      <c r="D97" s="172"/>
      <c r="E97" s="172"/>
      <c r="F97" s="172"/>
      <c r="G97" s="172"/>
      <c r="H97" s="172"/>
      <c r="I97" s="172"/>
      <c r="J97" s="172"/>
      <c r="K97" s="172"/>
      <c r="L97" s="172"/>
      <c r="M97" s="172"/>
      <c r="N97" s="172"/>
      <c r="O97" s="172"/>
      <c r="P97" s="400"/>
      <c r="Q97" s="24"/>
      <c r="R97" s="24"/>
      <c r="S97" s="24"/>
      <c r="T97" s="24"/>
      <c r="U97" s="412"/>
      <c r="V97" s="412"/>
      <c r="W97" s="421"/>
      <c r="X97" s="421"/>
      <c r="Y97" s="421"/>
      <c r="Z97" s="421"/>
      <c r="AA97" s="421"/>
      <c r="AB97" s="421"/>
      <c r="AC97" s="421"/>
      <c r="AD97" s="421"/>
      <c r="AE97" s="421"/>
      <c r="AF97" s="421"/>
      <c r="AM97" s="171">
        <f t="shared" si="12"/>
        <v>145</v>
      </c>
      <c r="AN97" s="171">
        <f>SUM(AM$1:AM97)</f>
        <v>7009</v>
      </c>
    </row>
    <row r="98" spans="1:40" x14ac:dyDescent="0.2">
      <c r="A98" s="172"/>
      <c r="B98" s="172"/>
      <c r="C98" s="172"/>
      <c r="D98" s="172"/>
      <c r="E98" s="172"/>
      <c r="F98" s="172"/>
      <c r="G98" s="172"/>
      <c r="H98" s="172"/>
      <c r="I98" s="172"/>
      <c r="J98" s="172"/>
      <c r="K98" s="172"/>
      <c r="L98" s="172"/>
      <c r="M98" s="172"/>
      <c r="N98" s="172"/>
      <c r="O98" s="172"/>
      <c r="P98" s="418"/>
      <c r="Q98" s="24"/>
      <c r="R98" s="24"/>
      <c r="S98" s="24"/>
      <c r="T98" s="24"/>
      <c r="U98" s="412"/>
      <c r="V98" s="412"/>
      <c r="W98" s="421"/>
      <c r="X98" s="421"/>
      <c r="Y98" s="421"/>
      <c r="Z98" s="421"/>
      <c r="AA98" s="421"/>
      <c r="AB98" s="421"/>
      <c r="AC98" s="421"/>
      <c r="AD98" s="421"/>
      <c r="AE98" s="421"/>
      <c r="AF98" s="421"/>
      <c r="AM98" s="171">
        <f t="shared" si="12"/>
        <v>145</v>
      </c>
      <c r="AN98" s="171">
        <f>SUM(AM$1:AM98)</f>
        <v>7154</v>
      </c>
    </row>
    <row r="99" spans="1:40" x14ac:dyDescent="0.2">
      <c r="A99" s="172"/>
      <c r="B99" s="172"/>
      <c r="C99" s="172"/>
      <c r="D99" s="172"/>
      <c r="E99" s="172"/>
      <c r="F99" s="172"/>
      <c r="G99" s="172"/>
      <c r="H99" s="172"/>
      <c r="I99" s="172"/>
      <c r="J99" s="172"/>
      <c r="K99" s="172"/>
      <c r="L99" s="172"/>
      <c r="M99" s="172"/>
      <c r="N99" s="172"/>
      <c r="O99" s="172"/>
      <c r="P99" s="400"/>
      <c r="Q99" s="24"/>
      <c r="R99" s="24"/>
      <c r="S99" s="24"/>
      <c r="T99" s="24"/>
      <c r="U99" s="412"/>
      <c r="V99" s="412"/>
      <c r="W99" s="421"/>
      <c r="X99" s="421"/>
      <c r="Y99" s="421"/>
      <c r="Z99" s="421"/>
      <c r="AA99" s="421"/>
      <c r="AB99" s="421"/>
      <c r="AC99" s="421"/>
      <c r="AD99" s="421"/>
      <c r="AE99" s="421"/>
      <c r="AF99" s="421"/>
      <c r="AM99" s="171">
        <f t="shared" si="12"/>
        <v>148</v>
      </c>
      <c r="AN99" s="171">
        <f>SUM(AM$1:AM99)</f>
        <v>7302</v>
      </c>
    </row>
    <row r="100" spans="1:40" x14ac:dyDescent="0.2">
      <c r="A100" s="172"/>
      <c r="B100" s="172"/>
      <c r="C100" s="172"/>
      <c r="D100" s="172"/>
      <c r="E100" s="172"/>
      <c r="F100" s="172"/>
      <c r="G100" s="172"/>
      <c r="H100" s="172"/>
      <c r="I100" s="172"/>
      <c r="J100" s="172"/>
      <c r="K100" s="172"/>
      <c r="L100" s="172"/>
      <c r="M100" s="172"/>
      <c r="N100" s="172"/>
      <c r="O100" s="172"/>
      <c r="P100" s="214"/>
      <c r="Q100" s="24"/>
      <c r="R100" s="24"/>
      <c r="S100" s="24"/>
      <c r="T100" s="24"/>
      <c r="U100" s="412"/>
      <c r="V100" s="412"/>
      <c r="W100" s="421"/>
      <c r="X100" s="421"/>
      <c r="Y100" s="421"/>
      <c r="Z100" s="421"/>
      <c r="AA100" s="421"/>
      <c r="AB100" s="421"/>
      <c r="AC100" s="421"/>
      <c r="AD100" s="421"/>
      <c r="AE100" s="421"/>
      <c r="AF100" s="421"/>
      <c r="AM100" s="171">
        <f t="shared" si="12"/>
        <v>148</v>
      </c>
      <c r="AN100" s="171">
        <f>SUM(AM$1:AM100)</f>
        <v>7450</v>
      </c>
    </row>
    <row r="101" spans="1:40" x14ac:dyDescent="0.2">
      <c r="P101" s="419"/>
      <c r="U101" s="379"/>
      <c r="V101" s="379"/>
      <c r="W101" s="379"/>
      <c r="AM101" s="171">
        <f t="shared" si="12"/>
        <v>151</v>
      </c>
      <c r="AN101" s="171">
        <f>SUM(AM$1:AM101)</f>
        <v>7601</v>
      </c>
    </row>
    <row r="102" spans="1:40" x14ac:dyDescent="0.2">
      <c r="U102" s="379"/>
      <c r="V102" s="379"/>
      <c r="W102" s="379"/>
      <c r="AM102" s="171">
        <f t="shared" si="12"/>
        <v>151</v>
      </c>
      <c r="AN102" s="171">
        <f>SUM(AM$1:AM102)</f>
        <v>7752</v>
      </c>
    </row>
    <row r="103" spans="1:40" x14ac:dyDescent="0.2">
      <c r="U103" s="379"/>
      <c r="V103" s="379"/>
      <c r="W103" s="379"/>
      <c r="AM103" s="171">
        <f t="shared" si="12"/>
        <v>154</v>
      </c>
      <c r="AN103" s="171">
        <f>SUM(AM$1:AM103)</f>
        <v>7906</v>
      </c>
    </row>
    <row r="104" spans="1:40" x14ac:dyDescent="0.2">
      <c r="U104" s="379"/>
      <c r="V104" s="379"/>
      <c r="W104" s="379"/>
      <c r="AM104" s="171">
        <f t="shared" si="12"/>
        <v>154</v>
      </c>
      <c r="AN104" s="171">
        <f>SUM(AM$1:AM104)</f>
        <v>8060</v>
      </c>
    </row>
    <row r="105" spans="1:40" x14ac:dyDescent="0.2">
      <c r="U105" s="379"/>
      <c r="V105" s="379"/>
      <c r="W105" s="379"/>
      <c r="AM105" s="171">
        <f t="shared" si="12"/>
        <v>157</v>
      </c>
      <c r="AN105" s="171">
        <f>SUM(AM$1:AM105)</f>
        <v>8217</v>
      </c>
    </row>
    <row r="106" spans="1:40" x14ac:dyDescent="0.2">
      <c r="U106" s="379"/>
      <c r="V106" s="379"/>
      <c r="W106" s="379"/>
      <c r="AM106" s="171">
        <f t="shared" si="12"/>
        <v>157</v>
      </c>
      <c r="AN106" s="171">
        <f>SUM(AM$1:AM106)</f>
        <v>8374</v>
      </c>
    </row>
    <row r="107" spans="1:40" x14ac:dyDescent="0.2">
      <c r="U107" s="379"/>
      <c r="V107" s="379"/>
      <c r="W107" s="379"/>
      <c r="AM107" s="171">
        <f t="shared" si="12"/>
        <v>160</v>
      </c>
      <c r="AN107" s="171">
        <f>SUM(AM$1:AM107)</f>
        <v>8534</v>
      </c>
    </row>
    <row r="108" spans="1:40" x14ac:dyDescent="0.2">
      <c r="U108" s="379"/>
      <c r="V108" s="379"/>
      <c r="W108" s="379"/>
      <c r="AM108" s="171">
        <f t="shared" si="12"/>
        <v>160</v>
      </c>
      <c r="AN108" s="171">
        <f>SUM(AM$1:AM108)</f>
        <v>8694</v>
      </c>
    </row>
    <row r="109" spans="1:40" x14ac:dyDescent="0.2">
      <c r="U109" s="379"/>
      <c r="V109" s="379"/>
      <c r="W109" s="379"/>
      <c r="AM109" s="171">
        <f t="shared" si="12"/>
        <v>163</v>
      </c>
      <c r="AN109" s="171">
        <f>SUM(AM$1:AM109)</f>
        <v>8857</v>
      </c>
    </row>
    <row r="110" spans="1:40" x14ac:dyDescent="0.2">
      <c r="AM110" s="171">
        <f t="shared" si="12"/>
        <v>163</v>
      </c>
      <c r="AN110" s="171">
        <f>SUM(AM$1:AM110)</f>
        <v>9020</v>
      </c>
    </row>
    <row r="111" spans="1:40" x14ac:dyDescent="0.2">
      <c r="AM111" s="171">
        <f t="shared" si="12"/>
        <v>166</v>
      </c>
      <c r="AN111" s="171">
        <f>SUM(AM$1:AM111)</f>
        <v>9186</v>
      </c>
    </row>
    <row r="112" spans="1:40" x14ac:dyDescent="0.2">
      <c r="AM112" s="171">
        <f t="shared" si="12"/>
        <v>166</v>
      </c>
      <c r="AN112" s="171">
        <f>SUM(AM$1:AM112)</f>
        <v>9352</v>
      </c>
    </row>
    <row r="113" spans="39:40" x14ac:dyDescent="0.2">
      <c r="AM113" s="171">
        <f t="shared" si="12"/>
        <v>169</v>
      </c>
      <c r="AN113" s="171">
        <f>SUM(AM$1:AM113)</f>
        <v>9521</v>
      </c>
    </row>
    <row r="114" spans="39:40" x14ac:dyDescent="0.2">
      <c r="AM114" s="171">
        <f t="shared" si="12"/>
        <v>169</v>
      </c>
      <c r="AN114" s="171">
        <f>SUM(AM$1:AM114)</f>
        <v>9690</v>
      </c>
    </row>
    <row r="115" spans="39:40" x14ac:dyDescent="0.2">
      <c r="AM115" s="171">
        <f t="shared" si="12"/>
        <v>172</v>
      </c>
      <c r="AN115" s="171">
        <f>SUM(AM$1:AM115)</f>
        <v>9862</v>
      </c>
    </row>
    <row r="116" spans="39:40" x14ac:dyDescent="0.2">
      <c r="AM116" s="171">
        <f t="shared" si="12"/>
        <v>172</v>
      </c>
      <c r="AN116" s="171">
        <f>SUM(AM$1:AM116)</f>
        <v>10034</v>
      </c>
    </row>
    <row r="117" spans="39:40" x14ac:dyDescent="0.2">
      <c r="AM117" s="171">
        <f t="shared" si="12"/>
        <v>175</v>
      </c>
      <c r="AN117" s="171">
        <f>SUM(AM$1:AM117)</f>
        <v>10209</v>
      </c>
    </row>
    <row r="118" spans="39:40" x14ac:dyDescent="0.2">
      <c r="AM118" s="171">
        <f t="shared" si="12"/>
        <v>175</v>
      </c>
      <c r="AN118" s="171">
        <f>SUM(AM$1:AM118)</f>
        <v>10384</v>
      </c>
    </row>
    <row r="119" spans="39:40" x14ac:dyDescent="0.2">
      <c r="AM119" s="171">
        <f t="shared" si="12"/>
        <v>178</v>
      </c>
      <c r="AN119" s="171">
        <f>SUM(AM$1:AM119)</f>
        <v>10562</v>
      </c>
    </row>
    <row r="120" spans="39:40" x14ac:dyDescent="0.2">
      <c r="AM120" s="171">
        <f t="shared" si="12"/>
        <v>178</v>
      </c>
      <c r="AN120" s="171">
        <f>SUM(AM$1:AM120)</f>
        <v>10740</v>
      </c>
    </row>
    <row r="121" spans="39:40" x14ac:dyDescent="0.2">
      <c r="AM121" s="171">
        <f t="shared" si="12"/>
        <v>181</v>
      </c>
      <c r="AN121" s="171">
        <f>SUM(AM$1:AM121)</f>
        <v>10921</v>
      </c>
    </row>
    <row r="122" spans="39:40" x14ac:dyDescent="0.2">
      <c r="AM122" s="171">
        <f t="shared" si="12"/>
        <v>181</v>
      </c>
      <c r="AN122" s="171">
        <f>SUM(AM$1:AM122)</f>
        <v>11102</v>
      </c>
    </row>
    <row r="123" spans="39:40" x14ac:dyDescent="0.2">
      <c r="AM123" s="171">
        <f t="shared" si="12"/>
        <v>184</v>
      </c>
      <c r="AN123" s="171">
        <f>SUM(AM$1:AM123)</f>
        <v>11286</v>
      </c>
    </row>
    <row r="124" spans="39:40" x14ac:dyDescent="0.2">
      <c r="AM124" s="171">
        <f t="shared" si="12"/>
        <v>184</v>
      </c>
      <c r="AN124" s="171">
        <f>SUM(AM$1:AM124)</f>
        <v>11470</v>
      </c>
    </row>
    <row r="125" spans="39:40" x14ac:dyDescent="0.2">
      <c r="AM125" s="171">
        <f t="shared" si="12"/>
        <v>187</v>
      </c>
      <c r="AN125" s="171">
        <f>SUM(AM$1:AM125)</f>
        <v>11657</v>
      </c>
    </row>
    <row r="126" spans="39:40" x14ac:dyDescent="0.2">
      <c r="AM126" s="171">
        <f t="shared" si="12"/>
        <v>187</v>
      </c>
      <c r="AN126" s="171">
        <f>SUM(AM$1:AM126)</f>
        <v>11844</v>
      </c>
    </row>
    <row r="127" spans="39:40" x14ac:dyDescent="0.2">
      <c r="AM127" s="171">
        <f t="shared" si="12"/>
        <v>190</v>
      </c>
      <c r="AN127" s="171">
        <f>SUM(AM$1:AM127)</f>
        <v>12034</v>
      </c>
    </row>
    <row r="128" spans="39:40" x14ac:dyDescent="0.2">
      <c r="AM128" s="171">
        <f t="shared" si="12"/>
        <v>190</v>
      </c>
      <c r="AN128" s="171">
        <f>SUM(AM$1:AM128)</f>
        <v>12224</v>
      </c>
    </row>
    <row r="129" spans="39:40" x14ac:dyDescent="0.2">
      <c r="AM129" s="171">
        <f t="shared" si="12"/>
        <v>193</v>
      </c>
      <c r="AN129" s="171">
        <f>SUM(AM$1:AM129)</f>
        <v>12417</v>
      </c>
    </row>
    <row r="130" spans="39:40" x14ac:dyDescent="0.2">
      <c r="AM130" s="171">
        <f t="shared" ref="AM130:AM193" si="13">1+3*ROUNDDOWN(ROW(AM130)/2.000001,)</f>
        <v>193</v>
      </c>
      <c r="AN130" s="171">
        <f>SUM(AM$1:AM130)</f>
        <v>12610</v>
      </c>
    </row>
    <row r="131" spans="39:40" x14ac:dyDescent="0.2">
      <c r="AM131" s="171">
        <f t="shared" si="13"/>
        <v>196</v>
      </c>
      <c r="AN131" s="171">
        <f>SUM(AM$1:AM131)</f>
        <v>12806</v>
      </c>
    </row>
    <row r="132" spans="39:40" x14ac:dyDescent="0.2">
      <c r="AM132" s="171">
        <f t="shared" si="13"/>
        <v>196</v>
      </c>
      <c r="AN132" s="171">
        <f>SUM(AM$1:AM132)</f>
        <v>13002</v>
      </c>
    </row>
    <row r="133" spans="39:40" x14ac:dyDescent="0.2">
      <c r="AM133" s="171">
        <f t="shared" si="13"/>
        <v>199</v>
      </c>
      <c r="AN133" s="171">
        <f>SUM(AM$1:AM133)</f>
        <v>13201</v>
      </c>
    </row>
    <row r="134" spans="39:40" x14ac:dyDescent="0.2">
      <c r="AM134" s="171">
        <f t="shared" si="13"/>
        <v>199</v>
      </c>
      <c r="AN134" s="171">
        <f>SUM(AM$1:AM134)</f>
        <v>13400</v>
      </c>
    </row>
    <row r="135" spans="39:40" x14ac:dyDescent="0.2">
      <c r="AM135" s="171">
        <f t="shared" si="13"/>
        <v>202</v>
      </c>
      <c r="AN135" s="171">
        <f>SUM(AM$1:AM135)</f>
        <v>13602</v>
      </c>
    </row>
    <row r="136" spans="39:40" x14ac:dyDescent="0.2">
      <c r="AM136" s="171">
        <f t="shared" si="13"/>
        <v>202</v>
      </c>
      <c r="AN136" s="171">
        <f>SUM(AM$1:AM136)</f>
        <v>13804</v>
      </c>
    </row>
    <row r="137" spans="39:40" x14ac:dyDescent="0.2">
      <c r="AM137" s="171">
        <f t="shared" si="13"/>
        <v>205</v>
      </c>
      <c r="AN137" s="171">
        <f>SUM(AM$1:AM137)</f>
        <v>14009</v>
      </c>
    </row>
    <row r="138" spans="39:40" x14ac:dyDescent="0.2">
      <c r="AM138" s="171">
        <f t="shared" si="13"/>
        <v>205</v>
      </c>
      <c r="AN138" s="171">
        <f>SUM(AM$1:AM138)</f>
        <v>14214</v>
      </c>
    </row>
    <row r="139" spans="39:40" x14ac:dyDescent="0.2">
      <c r="AM139" s="171">
        <f t="shared" si="13"/>
        <v>208</v>
      </c>
      <c r="AN139" s="171">
        <f>SUM(AM$1:AM139)</f>
        <v>14422</v>
      </c>
    </row>
    <row r="140" spans="39:40" x14ac:dyDescent="0.2">
      <c r="AM140" s="171">
        <f t="shared" si="13"/>
        <v>208</v>
      </c>
      <c r="AN140" s="171">
        <f>SUM(AM$1:AM140)</f>
        <v>14630</v>
      </c>
    </row>
    <row r="141" spans="39:40" x14ac:dyDescent="0.2">
      <c r="AM141" s="171">
        <f t="shared" si="13"/>
        <v>211</v>
      </c>
      <c r="AN141" s="171">
        <f>SUM(AM$1:AM141)</f>
        <v>14841</v>
      </c>
    </row>
    <row r="142" spans="39:40" x14ac:dyDescent="0.2">
      <c r="AM142" s="171">
        <f t="shared" si="13"/>
        <v>211</v>
      </c>
      <c r="AN142" s="171">
        <f>SUM(AM$1:AM142)</f>
        <v>15052</v>
      </c>
    </row>
    <row r="143" spans="39:40" x14ac:dyDescent="0.2">
      <c r="AM143" s="171">
        <f t="shared" si="13"/>
        <v>214</v>
      </c>
      <c r="AN143" s="171">
        <f>SUM(AM$1:AM143)</f>
        <v>15266</v>
      </c>
    </row>
    <row r="144" spans="39:40" x14ac:dyDescent="0.2">
      <c r="AM144" s="171">
        <f t="shared" si="13"/>
        <v>214</v>
      </c>
      <c r="AN144" s="171">
        <f>SUM(AM$1:AM144)</f>
        <v>15480</v>
      </c>
    </row>
    <row r="145" spans="39:40" x14ac:dyDescent="0.2">
      <c r="AM145" s="171">
        <f t="shared" si="13"/>
        <v>217</v>
      </c>
      <c r="AN145" s="171">
        <f>SUM(AM$1:AM145)</f>
        <v>15697</v>
      </c>
    </row>
    <row r="146" spans="39:40" x14ac:dyDescent="0.2">
      <c r="AM146" s="171">
        <f t="shared" si="13"/>
        <v>217</v>
      </c>
      <c r="AN146" s="171">
        <f>SUM(AM$1:AM146)</f>
        <v>15914</v>
      </c>
    </row>
    <row r="147" spans="39:40" x14ac:dyDescent="0.2">
      <c r="AM147" s="171">
        <f t="shared" si="13"/>
        <v>220</v>
      </c>
      <c r="AN147" s="171">
        <f>SUM(AM$1:AM147)</f>
        <v>16134</v>
      </c>
    </row>
    <row r="148" spans="39:40" x14ac:dyDescent="0.2">
      <c r="AM148" s="171">
        <f t="shared" si="13"/>
        <v>220</v>
      </c>
      <c r="AN148" s="171">
        <f>SUM(AM$1:AM148)</f>
        <v>16354</v>
      </c>
    </row>
    <row r="149" spans="39:40" x14ac:dyDescent="0.2">
      <c r="AM149" s="171">
        <f t="shared" si="13"/>
        <v>223</v>
      </c>
      <c r="AN149" s="171">
        <f>SUM(AM$1:AM149)</f>
        <v>16577</v>
      </c>
    </row>
    <row r="150" spans="39:40" x14ac:dyDescent="0.2">
      <c r="AM150" s="171">
        <f t="shared" si="13"/>
        <v>223</v>
      </c>
      <c r="AN150" s="171">
        <f>SUM(AM$1:AM150)</f>
        <v>16800</v>
      </c>
    </row>
    <row r="151" spans="39:40" x14ac:dyDescent="0.2">
      <c r="AM151" s="171">
        <f t="shared" si="13"/>
        <v>226</v>
      </c>
      <c r="AN151" s="171">
        <f>SUM(AM$1:AM151)</f>
        <v>17026</v>
      </c>
    </row>
    <row r="152" spans="39:40" x14ac:dyDescent="0.2">
      <c r="AM152" s="171">
        <f t="shared" si="13"/>
        <v>226</v>
      </c>
      <c r="AN152" s="171">
        <f>SUM(AM$1:AM152)</f>
        <v>17252</v>
      </c>
    </row>
    <row r="153" spans="39:40" x14ac:dyDescent="0.2">
      <c r="AM153" s="171">
        <f t="shared" si="13"/>
        <v>229</v>
      </c>
      <c r="AN153" s="171">
        <f>SUM(AM$1:AM153)</f>
        <v>17481</v>
      </c>
    </row>
    <row r="154" spans="39:40" x14ac:dyDescent="0.2">
      <c r="AM154" s="171">
        <f t="shared" si="13"/>
        <v>229</v>
      </c>
      <c r="AN154" s="171">
        <f>SUM(AM$1:AM154)</f>
        <v>17710</v>
      </c>
    </row>
    <row r="155" spans="39:40" x14ac:dyDescent="0.2">
      <c r="AM155" s="171">
        <f t="shared" si="13"/>
        <v>232</v>
      </c>
      <c r="AN155" s="171">
        <f>SUM(AM$1:AM155)</f>
        <v>17942</v>
      </c>
    </row>
    <row r="156" spans="39:40" x14ac:dyDescent="0.2">
      <c r="AM156" s="171">
        <f t="shared" si="13"/>
        <v>232</v>
      </c>
      <c r="AN156" s="171">
        <f>SUM(AM$1:AM156)</f>
        <v>18174</v>
      </c>
    </row>
    <row r="157" spans="39:40" x14ac:dyDescent="0.2">
      <c r="AM157" s="171">
        <f t="shared" si="13"/>
        <v>235</v>
      </c>
      <c r="AN157" s="171">
        <f>SUM(AM$1:AM157)</f>
        <v>18409</v>
      </c>
    </row>
    <row r="158" spans="39:40" x14ac:dyDescent="0.2">
      <c r="AM158" s="171">
        <f t="shared" si="13"/>
        <v>235</v>
      </c>
      <c r="AN158" s="171">
        <f>SUM(AM$1:AM158)</f>
        <v>18644</v>
      </c>
    </row>
    <row r="159" spans="39:40" x14ac:dyDescent="0.2">
      <c r="AM159" s="171">
        <f t="shared" si="13"/>
        <v>238</v>
      </c>
      <c r="AN159" s="171">
        <f>SUM(AM$1:AM159)</f>
        <v>18882</v>
      </c>
    </row>
    <row r="160" spans="39:40" x14ac:dyDescent="0.2">
      <c r="AM160" s="171">
        <f t="shared" si="13"/>
        <v>238</v>
      </c>
      <c r="AN160" s="171">
        <f>SUM(AM$1:AM160)</f>
        <v>19120</v>
      </c>
    </row>
    <row r="161" spans="39:40" x14ac:dyDescent="0.2">
      <c r="AM161" s="171">
        <f t="shared" si="13"/>
        <v>241</v>
      </c>
      <c r="AN161" s="171">
        <f>SUM(AM$1:AM161)</f>
        <v>19361</v>
      </c>
    </row>
    <row r="162" spans="39:40" x14ac:dyDescent="0.2">
      <c r="AM162" s="171">
        <f t="shared" si="13"/>
        <v>241</v>
      </c>
      <c r="AN162" s="171">
        <f>SUM(AM$1:AM162)</f>
        <v>19602</v>
      </c>
    </row>
    <row r="163" spans="39:40" x14ac:dyDescent="0.2">
      <c r="AM163" s="171">
        <f t="shared" si="13"/>
        <v>244</v>
      </c>
      <c r="AN163" s="171">
        <f>SUM(AM$1:AM163)</f>
        <v>19846</v>
      </c>
    </row>
    <row r="164" spans="39:40" x14ac:dyDescent="0.2">
      <c r="AM164" s="171">
        <f t="shared" si="13"/>
        <v>244</v>
      </c>
      <c r="AN164" s="171">
        <f>SUM(AM$1:AM164)</f>
        <v>20090</v>
      </c>
    </row>
    <row r="165" spans="39:40" x14ac:dyDescent="0.2">
      <c r="AM165" s="171">
        <f t="shared" si="13"/>
        <v>247</v>
      </c>
      <c r="AN165" s="171">
        <f>SUM(AM$1:AM165)</f>
        <v>20337</v>
      </c>
    </row>
    <row r="166" spans="39:40" x14ac:dyDescent="0.2">
      <c r="AM166" s="171">
        <f t="shared" si="13"/>
        <v>247</v>
      </c>
      <c r="AN166" s="171">
        <f>SUM(AM$1:AM166)</f>
        <v>20584</v>
      </c>
    </row>
    <row r="167" spans="39:40" x14ac:dyDescent="0.2">
      <c r="AM167" s="171">
        <f t="shared" si="13"/>
        <v>250</v>
      </c>
      <c r="AN167" s="171">
        <f>SUM(AM$1:AM167)</f>
        <v>20834</v>
      </c>
    </row>
    <row r="168" spans="39:40" x14ac:dyDescent="0.2">
      <c r="AM168" s="171">
        <f t="shared" si="13"/>
        <v>250</v>
      </c>
      <c r="AN168" s="171">
        <f>SUM(AM$1:AM168)</f>
        <v>21084</v>
      </c>
    </row>
    <row r="169" spans="39:40" x14ac:dyDescent="0.2">
      <c r="AM169" s="171">
        <f t="shared" si="13"/>
        <v>253</v>
      </c>
      <c r="AN169" s="171">
        <f>SUM(AM$1:AM169)</f>
        <v>21337</v>
      </c>
    </row>
    <row r="170" spans="39:40" x14ac:dyDescent="0.2">
      <c r="AM170" s="171">
        <f t="shared" si="13"/>
        <v>253</v>
      </c>
      <c r="AN170" s="171">
        <f>SUM(AM$1:AM170)</f>
        <v>21590</v>
      </c>
    </row>
    <row r="171" spans="39:40" x14ac:dyDescent="0.2">
      <c r="AM171" s="171">
        <f t="shared" si="13"/>
        <v>256</v>
      </c>
      <c r="AN171" s="171">
        <f>SUM(AM$1:AM171)</f>
        <v>21846</v>
      </c>
    </row>
    <row r="172" spans="39:40" x14ac:dyDescent="0.2">
      <c r="AM172" s="171">
        <f t="shared" si="13"/>
        <v>256</v>
      </c>
      <c r="AN172" s="171">
        <f>SUM(AM$1:AM172)</f>
        <v>22102</v>
      </c>
    </row>
    <row r="173" spans="39:40" x14ac:dyDescent="0.2">
      <c r="AM173" s="171">
        <f t="shared" si="13"/>
        <v>259</v>
      </c>
      <c r="AN173" s="171">
        <f>SUM(AM$1:AM173)</f>
        <v>22361</v>
      </c>
    </row>
    <row r="174" spans="39:40" x14ac:dyDescent="0.2">
      <c r="AM174" s="171">
        <f t="shared" si="13"/>
        <v>259</v>
      </c>
      <c r="AN174" s="171">
        <f>SUM(AM$1:AM174)</f>
        <v>22620</v>
      </c>
    </row>
    <row r="175" spans="39:40" x14ac:dyDescent="0.2">
      <c r="AM175" s="171">
        <f t="shared" si="13"/>
        <v>262</v>
      </c>
      <c r="AN175" s="171">
        <f>SUM(AM$1:AM175)</f>
        <v>22882</v>
      </c>
    </row>
    <row r="176" spans="39:40" x14ac:dyDescent="0.2">
      <c r="AM176" s="171">
        <f t="shared" si="13"/>
        <v>262</v>
      </c>
      <c r="AN176" s="171">
        <f>SUM(AM$1:AM176)</f>
        <v>23144</v>
      </c>
    </row>
    <row r="177" spans="39:40" x14ac:dyDescent="0.2">
      <c r="AM177" s="171">
        <f t="shared" si="13"/>
        <v>265</v>
      </c>
      <c r="AN177" s="171">
        <f>SUM(AM$1:AM177)</f>
        <v>23409</v>
      </c>
    </row>
    <row r="178" spans="39:40" x14ac:dyDescent="0.2">
      <c r="AM178" s="171">
        <f t="shared" si="13"/>
        <v>265</v>
      </c>
      <c r="AN178" s="171">
        <f>SUM(AM$1:AM178)</f>
        <v>23674</v>
      </c>
    </row>
    <row r="179" spans="39:40" x14ac:dyDescent="0.2">
      <c r="AM179" s="171">
        <f t="shared" si="13"/>
        <v>268</v>
      </c>
      <c r="AN179" s="171">
        <f>SUM(AM$1:AM179)</f>
        <v>23942</v>
      </c>
    </row>
    <row r="180" spans="39:40" x14ac:dyDescent="0.2">
      <c r="AM180" s="171">
        <f t="shared" si="13"/>
        <v>268</v>
      </c>
      <c r="AN180" s="171">
        <f>SUM(AM$1:AM180)</f>
        <v>24210</v>
      </c>
    </row>
    <row r="181" spans="39:40" x14ac:dyDescent="0.2">
      <c r="AM181" s="171">
        <f t="shared" si="13"/>
        <v>271</v>
      </c>
      <c r="AN181" s="171">
        <f>SUM(AM$1:AM181)</f>
        <v>24481</v>
      </c>
    </row>
    <row r="182" spans="39:40" x14ac:dyDescent="0.2">
      <c r="AM182" s="171">
        <f t="shared" si="13"/>
        <v>271</v>
      </c>
      <c r="AN182" s="171">
        <f>SUM(AM$1:AM182)</f>
        <v>24752</v>
      </c>
    </row>
    <row r="183" spans="39:40" x14ac:dyDescent="0.2">
      <c r="AM183" s="171">
        <f t="shared" si="13"/>
        <v>274</v>
      </c>
      <c r="AN183" s="171">
        <f>SUM(AM$1:AM183)</f>
        <v>25026</v>
      </c>
    </row>
    <row r="184" spans="39:40" x14ac:dyDescent="0.2">
      <c r="AM184" s="171">
        <f t="shared" si="13"/>
        <v>274</v>
      </c>
      <c r="AN184" s="171">
        <f>SUM(AM$1:AM184)</f>
        <v>25300</v>
      </c>
    </row>
    <row r="185" spans="39:40" x14ac:dyDescent="0.2">
      <c r="AM185" s="171">
        <f t="shared" si="13"/>
        <v>277</v>
      </c>
      <c r="AN185" s="171">
        <f>SUM(AM$1:AM185)</f>
        <v>25577</v>
      </c>
    </row>
    <row r="186" spans="39:40" x14ac:dyDescent="0.2">
      <c r="AM186" s="171">
        <f t="shared" si="13"/>
        <v>277</v>
      </c>
      <c r="AN186" s="171">
        <f>SUM(AM$1:AM186)</f>
        <v>25854</v>
      </c>
    </row>
    <row r="187" spans="39:40" x14ac:dyDescent="0.2">
      <c r="AM187" s="171">
        <f t="shared" si="13"/>
        <v>280</v>
      </c>
      <c r="AN187" s="171">
        <f>SUM(AM$1:AM187)</f>
        <v>26134</v>
      </c>
    </row>
    <row r="188" spans="39:40" x14ac:dyDescent="0.2">
      <c r="AM188" s="171">
        <f t="shared" si="13"/>
        <v>280</v>
      </c>
      <c r="AN188" s="171">
        <f>SUM(AM$1:AM188)</f>
        <v>26414</v>
      </c>
    </row>
    <row r="189" spans="39:40" x14ac:dyDescent="0.2">
      <c r="AM189" s="171">
        <f t="shared" si="13"/>
        <v>283</v>
      </c>
      <c r="AN189" s="171">
        <f>SUM(AM$1:AM189)</f>
        <v>26697</v>
      </c>
    </row>
    <row r="190" spans="39:40" x14ac:dyDescent="0.2">
      <c r="AM190" s="171">
        <f t="shared" si="13"/>
        <v>283</v>
      </c>
      <c r="AN190" s="171">
        <f>SUM(AM$1:AM190)</f>
        <v>26980</v>
      </c>
    </row>
    <row r="191" spans="39:40" x14ac:dyDescent="0.2">
      <c r="AM191" s="171">
        <f t="shared" si="13"/>
        <v>286</v>
      </c>
      <c r="AN191" s="171">
        <f>SUM(AM$1:AM191)</f>
        <v>27266</v>
      </c>
    </row>
    <row r="192" spans="39:40" x14ac:dyDescent="0.2">
      <c r="AM192" s="171">
        <f t="shared" si="13"/>
        <v>286</v>
      </c>
      <c r="AN192" s="171">
        <f>SUM(AM$1:AM192)</f>
        <v>27552</v>
      </c>
    </row>
    <row r="193" spans="39:40" x14ac:dyDescent="0.2">
      <c r="AM193" s="171">
        <f t="shared" si="13"/>
        <v>289</v>
      </c>
      <c r="AN193" s="171">
        <f>SUM(AM$1:AM193)</f>
        <v>27841</v>
      </c>
    </row>
    <row r="194" spans="39:40" x14ac:dyDescent="0.2">
      <c r="AM194" s="171">
        <f t="shared" ref="AM194:AM257" si="14">1+3*ROUNDDOWN(ROW(AM194)/2.000001,)</f>
        <v>289</v>
      </c>
      <c r="AN194" s="171">
        <f>SUM(AM$1:AM194)</f>
        <v>28130</v>
      </c>
    </row>
    <row r="195" spans="39:40" x14ac:dyDescent="0.2">
      <c r="AM195" s="171">
        <f t="shared" si="14"/>
        <v>292</v>
      </c>
      <c r="AN195" s="171">
        <f>SUM(AM$1:AM195)</f>
        <v>28422</v>
      </c>
    </row>
    <row r="196" spans="39:40" x14ac:dyDescent="0.2">
      <c r="AM196" s="171">
        <f t="shared" si="14"/>
        <v>292</v>
      </c>
      <c r="AN196" s="171">
        <f>SUM(AM$1:AM196)</f>
        <v>28714</v>
      </c>
    </row>
    <row r="197" spans="39:40" x14ac:dyDescent="0.2">
      <c r="AM197" s="171">
        <f t="shared" si="14"/>
        <v>295</v>
      </c>
      <c r="AN197" s="171">
        <f>SUM(AM$1:AM197)</f>
        <v>29009</v>
      </c>
    </row>
    <row r="198" spans="39:40" x14ac:dyDescent="0.2">
      <c r="AM198" s="171">
        <f t="shared" si="14"/>
        <v>295</v>
      </c>
      <c r="AN198" s="171">
        <f>SUM(AM$1:AM198)</f>
        <v>29304</v>
      </c>
    </row>
    <row r="199" spans="39:40" x14ac:dyDescent="0.2">
      <c r="AM199" s="171">
        <f t="shared" si="14"/>
        <v>298</v>
      </c>
      <c r="AN199" s="171">
        <f>SUM(AM$1:AM199)</f>
        <v>29602</v>
      </c>
    </row>
    <row r="200" spans="39:40" x14ac:dyDescent="0.2">
      <c r="AM200" s="171">
        <f t="shared" si="14"/>
        <v>298</v>
      </c>
      <c r="AN200" s="171">
        <f>SUM(AM$1:AM200)</f>
        <v>29900</v>
      </c>
    </row>
    <row r="201" spans="39:40" x14ac:dyDescent="0.2">
      <c r="AM201" s="171">
        <f t="shared" si="14"/>
        <v>301</v>
      </c>
      <c r="AN201" s="171">
        <f>SUM(AM$1:AM201)</f>
        <v>30201</v>
      </c>
    </row>
    <row r="202" spans="39:40" x14ac:dyDescent="0.2">
      <c r="AM202" s="171">
        <f t="shared" si="14"/>
        <v>301</v>
      </c>
      <c r="AN202" s="171">
        <f>SUM(AM$1:AM202)</f>
        <v>30502</v>
      </c>
    </row>
    <row r="203" spans="39:40" x14ac:dyDescent="0.2">
      <c r="AM203" s="171">
        <f t="shared" si="14"/>
        <v>304</v>
      </c>
      <c r="AN203" s="171">
        <f>SUM(AM$1:AM203)</f>
        <v>30806</v>
      </c>
    </row>
    <row r="204" spans="39:40" x14ac:dyDescent="0.2">
      <c r="AM204" s="171">
        <f t="shared" si="14"/>
        <v>304</v>
      </c>
      <c r="AN204" s="171">
        <f>SUM(AM$1:AM204)</f>
        <v>31110</v>
      </c>
    </row>
    <row r="205" spans="39:40" x14ac:dyDescent="0.2">
      <c r="AM205" s="171">
        <f t="shared" si="14"/>
        <v>307</v>
      </c>
      <c r="AN205" s="171">
        <f>SUM(AM$1:AM205)</f>
        <v>31417</v>
      </c>
    </row>
    <row r="206" spans="39:40" x14ac:dyDescent="0.2">
      <c r="AM206" s="171">
        <f t="shared" si="14"/>
        <v>307</v>
      </c>
      <c r="AN206" s="171">
        <f>SUM(AM$1:AM206)</f>
        <v>31724</v>
      </c>
    </row>
    <row r="207" spans="39:40" x14ac:dyDescent="0.2">
      <c r="AM207" s="171">
        <f t="shared" si="14"/>
        <v>310</v>
      </c>
      <c r="AN207" s="171">
        <f>SUM(AM$1:AM207)</f>
        <v>32034</v>
      </c>
    </row>
    <row r="208" spans="39:40" x14ac:dyDescent="0.2">
      <c r="AM208" s="171">
        <f t="shared" si="14"/>
        <v>310</v>
      </c>
      <c r="AN208" s="171">
        <f>SUM(AM$1:AM208)</f>
        <v>32344</v>
      </c>
    </row>
    <row r="209" spans="39:40" x14ac:dyDescent="0.2">
      <c r="AM209" s="171">
        <f t="shared" si="14"/>
        <v>313</v>
      </c>
      <c r="AN209" s="171">
        <f>SUM(AM$1:AM209)</f>
        <v>32657</v>
      </c>
    </row>
    <row r="210" spans="39:40" x14ac:dyDescent="0.2">
      <c r="AM210" s="171">
        <f t="shared" si="14"/>
        <v>313</v>
      </c>
      <c r="AN210" s="171">
        <f>SUM(AM$1:AM210)</f>
        <v>32970</v>
      </c>
    </row>
    <row r="211" spans="39:40" x14ac:dyDescent="0.2">
      <c r="AM211" s="171">
        <f t="shared" si="14"/>
        <v>316</v>
      </c>
      <c r="AN211" s="171">
        <f>SUM(AM$1:AM211)</f>
        <v>33286</v>
      </c>
    </row>
    <row r="212" spans="39:40" x14ac:dyDescent="0.2">
      <c r="AM212" s="171">
        <f t="shared" si="14"/>
        <v>316</v>
      </c>
      <c r="AN212" s="171">
        <f>SUM(AM$1:AM212)</f>
        <v>33602</v>
      </c>
    </row>
    <row r="213" spans="39:40" x14ac:dyDescent="0.2">
      <c r="AM213" s="171">
        <f t="shared" si="14"/>
        <v>319</v>
      </c>
      <c r="AN213" s="171">
        <f>SUM(AM$1:AM213)</f>
        <v>33921</v>
      </c>
    </row>
    <row r="214" spans="39:40" x14ac:dyDescent="0.2">
      <c r="AM214" s="171">
        <f t="shared" si="14"/>
        <v>319</v>
      </c>
      <c r="AN214" s="171">
        <f>SUM(AM$1:AM214)</f>
        <v>34240</v>
      </c>
    </row>
    <row r="215" spans="39:40" x14ac:dyDescent="0.2">
      <c r="AM215" s="171">
        <f t="shared" si="14"/>
        <v>322</v>
      </c>
      <c r="AN215" s="171">
        <f>SUM(AM$1:AM215)</f>
        <v>34562</v>
      </c>
    </row>
    <row r="216" spans="39:40" x14ac:dyDescent="0.2">
      <c r="AM216" s="171">
        <f t="shared" si="14"/>
        <v>322</v>
      </c>
      <c r="AN216" s="171">
        <f>SUM(AM$1:AM216)</f>
        <v>34884</v>
      </c>
    </row>
    <row r="217" spans="39:40" x14ac:dyDescent="0.2">
      <c r="AM217" s="171">
        <f t="shared" si="14"/>
        <v>325</v>
      </c>
      <c r="AN217" s="171">
        <f>SUM(AM$1:AM217)</f>
        <v>35209</v>
      </c>
    </row>
    <row r="218" spans="39:40" x14ac:dyDescent="0.2">
      <c r="AM218" s="171">
        <f t="shared" si="14"/>
        <v>325</v>
      </c>
      <c r="AN218" s="171">
        <f>SUM(AM$1:AM218)</f>
        <v>35534</v>
      </c>
    </row>
    <row r="219" spans="39:40" x14ac:dyDescent="0.2">
      <c r="AM219" s="171">
        <f t="shared" si="14"/>
        <v>328</v>
      </c>
      <c r="AN219" s="171">
        <f>SUM(AM$1:AM219)</f>
        <v>35862</v>
      </c>
    </row>
    <row r="220" spans="39:40" x14ac:dyDescent="0.2">
      <c r="AM220" s="171">
        <f t="shared" si="14"/>
        <v>328</v>
      </c>
      <c r="AN220" s="171">
        <f>SUM(AM$1:AM220)</f>
        <v>36190</v>
      </c>
    </row>
    <row r="221" spans="39:40" x14ac:dyDescent="0.2">
      <c r="AM221" s="171">
        <f t="shared" si="14"/>
        <v>331</v>
      </c>
      <c r="AN221" s="171">
        <f>SUM(AM$1:AM221)</f>
        <v>36521</v>
      </c>
    </row>
    <row r="222" spans="39:40" x14ac:dyDescent="0.2">
      <c r="AM222" s="171">
        <f t="shared" si="14"/>
        <v>331</v>
      </c>
      <c r="AN222" s="171">
        <f>SUM(AM$1:AM222)</f>
        <v>36852</v>
      </c>
    </row>
    <row r="223" spans="39:40" x14ac:dyDescent="0.2">
      <c r="AM223" s="171">
        <f t="shared" si="14"/>
        <v>334</v>
      </c>
      <c r="AN223" s="171">
        <f>SUM(AM$1:AM223)</f>
        <v>37186</v>
      </c>
    </row>
    <row r="224" spans="39:40" x14ac:dyDescent="0.2">
      <c r="AM224" s="171">
        <f t="shared" si="14"/>
        <v>334</v>
      </c>
      <c r="AN224" s="171">
        <f>SUM(AM$1:AM224)</f>
        <v>37520</v>
      </c>
    </row>
    <row r="225" spans="39:40" x14ac:dyDescent="0.2">
      <c r="AM225" s="171">
        <f t="shared" si="14"/>
        <v>337</v>
      </c>
      <c r="AN225" s="171">
        <f>SUM(AM$1:AM225)</f>
        <v>37857</v>
      </c>
    </row>
    <row r="226" spans="39:40" x14ac:dyDescent="0.2">
      <c r="AM226" s="171">
        <f t="shared" si="14"/>
        <v>337</v>
      </c>
      <c r="AN226" s="171">
        <f>SUM(AM$1:AM226)</f>
        <v>38194</v>
      </c>
    </row>
    <row r="227" spans="39:40" x14ac:dyDescent="0.2">
      <c r="AM227" s="171">
        <f t="shared" si="14"/>
        <v>340</v>
      </c>
      <c r="AN227" s="171">
        <f>SUM(AM$1:AM227)</f>
        <v>38534</v>
      </c>
    </row>
    <row r="228" spans="39:40" x14ac:dyDescent="0.2">
      <c r="AM228" s="171">
        <f t="shared" si="14"/>
        <v>340</v>
      </c>
      <c r="AN228" s="171">
        <f>SUM(AM$1:AM228)</f>
        <v>38874</v>
      </c>
    </row>
    <row r="229" spans="39:40" x14ac:dyDescent="0.2">
      <c r="AM229" s="171">
        <f t="shared" si="14"/>
        <v>343</v>
      </c>
      <c r="AN229" s="171">
        <f>SUM(AM$1:AM229)</f>
        <v>39217</v>
      </c>
    </row>
    <row r="230" spans="39:40" x14ac:dyDescent="0.2">
      <c r="AM230" s="171">
        <f t="shared" si="14"/>
        <v>343</v>
      </c>
      <c r="AN230" s="171">
        <f>SUM(AM$1:AM230)</f>
        <v>39560</v>
      </c>
    </row>
    <row r="231" spans="39:40" x14ac:dyDescent="0.2">
      <c r="AM231" s="171">
        <f t="shared" si="14"/>
        <v>346</v>
      </c>
      <c r="AN231" s="171">
        <f>SUM(AM$1:AM231)</f>
        <v>39906</v>
      </c>
    </row>
    <row r="232" spans="39:40" x14ac:dyDescent="0.2">
      <c r="AM232" s="171">
        <f t="shared" si="14"/>
        <v>346</v>
      </c>
      <c r="AN232" s="171">
        <f>SUM(AM$1:AM232)</f>
        <v>40252</v>
      </c>
    </row>
    <row r="233" spans="39:40" x14ac:dyDescent="0.2">
      <c r="AM233" s="171">
        <f t="shared" si="14"/>
        <v>349</v>
      </c>
      <c r="AN233" s="171">
        <f>SUM(AM$1:AM233)</f>
        <v>40601</v>
      </c>
    </row>
    <row r="234" spans="39:40" x14ac:dyDescent="0.2">
      <c r="AM234" s="171">
        <f t="shared" si="14"/>
        <v>349</v>
      </c>
      <c r="AN234" s="171">
        <f>SUM(AM$1:AM234)</f>
        <v>40950</v>
      </c>
    </row>
    <row r="235" spans="39:40" x14ac:dyDescent="0.2">
      <c r="AM235" s="171">
        <f t="shared" si="14"/>
        <v>352</v>
      </c>
      <c r="AN235" s="171">
        <f>SUM(AM$1:AM235)</f>
        <v>41302</v>
      </c>
    </row>
    <row r="236" spans="39:40" x14ac:dyDescent="0.2">
      <c r="AM236" s="171">
        <f t="shared" si="14"/>
        <v>352</v>
      </c>
      <c r="AN236" s="171">
        <f>SUM(AM$1:AM236)</f>
        <v>41654</v>
      </c>
    </row>
    <row r="237" spans="39:40" x14ac:dyDescent="0.2">
      <c r="AM237" s="171">
        <f t="shared" si="14"/>
        <v>355</v>
      </c>
      <c r="AN237" s="171">
        <f>SUM(AM$1:AM237)</f>
        <v>42009</v>
      </c>
    </row>
    <row r="238" spans="39:40" x14ac:dyDescent="0.2">
      <c r="AM238" s="171">
        <f t="shared" si="14"/>
        <v>355</v>
      </c>
      <c r="AN238" s="171">
        <f>SUM(AM$1:AM238)</f>
        <v>42364</v>
      </c>
    </row>
    <row r="239" spans="39:40" x14ac:dyDescent="0.2">
      <c r="AM239" s="171">
        <f t="shared" si="14"/>
        <v>358</v>
      </c>
      <c r="AN239" s="171">
        <f>SUM(AM$1:AM239)</f>
        <v>42722</v>
      </c>
    </row>
    <row r="240" spans="39:40" x14ac:dyDescent="0.2">
      <c r="AM240" s="171">
        <f t="shared" si="14"/>
        <v>358</v>
      </c>
      <c r="AN240" s="171">
        <f>SUM(AM$1:AM240)</f>
        <v>43080</v>
      </c>
    </row>
    <row r="241" spans="39:40" x14ac:dyDescent="0.2">
      <c r="AM241" s="171">
        <f t="shared" si="14"/>
        <v>361</v>
      </c>
      <c r="AN241" s="171">
        <f>SUM(AM$1:AM241)</f>
        <v>43441</v>
      </c>
    </row>
    <row r="242" spans="39:40" x14ac:dyDescent="0.2">
      <c r="AM242" s="171">
        <f t="shared" si="14"/>
        <v>361</v>
      </c>
      <c r="AN242" s="171">
        <f>SUM(AM$1:AM242)</f>
        <v>43802</v>
      </c>
    </row>
    <row r="243" spans="39:40" x14ac:dyDescent="0.2">
      <c r="AM243" s="171">
        <f t="shared" si="14"/>
        <v>364</v>
      </c>
      <c r="AN243" s="171">
        <f>SUM(AM$1:AM243)</f>
        <v>44166</v>
      </c>
    </row>
    <row r="244" spans="39:40" x14ac:dyDescent="0.2">
      <c r="AM244" s="171">
        <f t="shared" si="14"/>
        <v>364</v>
      </c>
      <c r="AN244" s="171">
        <f>SUM(AM$1:AM244)</f>
        <v>44530</v>
      </c>
    </row>
    <row r="245" spans="39:40" x14ac:dyDescent="0.2">
      <c r="AM245" s="171">
        <f t="shared" si="14"/>
        <v>367</v>
      </c>
      <c r="AN245" s="171">
        <f>SUM(AM$1:AM245)</f>
        <v>44897</v>
      </c>
    </row>
    <row r="246" spans="39:40" x14ac:dyDescent="0.2">
      <c r="AM246" s="171">
        <f t="shared" si="14"/>
        <v>367</v>
      </c>
      <c r="AN246" s="171">
        <f>SUM(AM$1:AM246)</f>
        <v>45264</v>
      </c>
    </row>
    <row r="247" spans="39:40" x14ac:dyDescent="0.2">
      <c r="AM247" s="171">
        <f t="shared" si="14"/>
        <v>370</v>
      </c>
      <c r="AN247" s="171">
        <f>SUM(AM$1:AM247)</f>
        <v>45634</v>
      </c>
    </row>
    <row r="248" spans="39:40" x14ac:dyDescent="0.2">
      <c r="AM248" s="171">
        <f t="shared" si="14"/>
        <v>370</v>
      </c>
      <c r="AN248" s="171">
        <f>SUM(AM$1:AM248)</f>
        <v>46004</v>
      </c>
    </row>
    <row r="249" spans="39:40" x14ac:dyDescent="0.2">
      <c r="AM249" s="171">
        <f t="shared" si="14"/>
        <v>373</v>
      </c>
      <c r="AN249" s="171">
        <f>SUM(AM$1:AM249)</f>
        <v>46377</v>
      </c>
    </row>
    <row r="250" spans="39:40" x14ac:dyDescent="0.2">
      <c r="AM250" s="171">
        <f t="shared" si="14"/>
        <v>373</v>
      </c>
      <c r="AN250" s="171">
        <f>SUM(AM$1:AM250)</f>
        <v>46750</v>
      </c>
    </row>
    <row r="251" spans="39:40" x14ac:dyDescent="0.2">
      <c r="AM251" s="171">
        <f t="shared" si="14"/>
        <v>376</v>
      </c>
      <c r="AN251" s="171">
        <f>SUM(AM$1:AM251)</f>
        <v>47126</v>
      </c>
    </row>
    <row r="252" spans="39:40" x14ac:dyDescent="0.2">
      <c r="AM252" s="171">
        <f t="shared" si="14"/>
        <v>376</v>
      </c>
      <c r="AN252" s="171">
        <f>SUM(AM$1:AM252)</f>
        <v>47502</v>
      </c>
    </row>
    <row r="253" spans="39:40" x14ac:dyDescent="0.2">
      <c r="AM253" s="171">
        <f t="shared" si="14"/>
        <v>379</v>
      </c>
      <c r="AN253" s="171">
        <f>SUM(AM$1:AM253)</f>
        <v>47881</v>
      </c>
    </row>
    <row r="254" spans="39:40" x14ac:dyDescent="0.2">
      <c r="AM254" s="171">
        <f t="shared" si="14"/>
        <v>379</v>
      </c>
      <c r="AN254" s="171">
        <f>SUM(AM$1:AM254)</f>
        <v>48260</v>
      </c>
    </row>
    <row r="255" spans="39:40" x14ac:dyDescent="0.2">
      <c r="AM255" s="171">
        <f t="shared" si="14"/>
        <v>382</v>
      </c>
      <c r="AN255" s="171">
        <f>SUM(AM$1:AM255)</f>
        <v>48642</v>
      </c>
    </row>
    <row r="256" spans="39:40" x14ac:dyDescent="0.2">
      <c r="AM256" s="171">
        <f t="shared" si="14"/>
        <v>382</v>
      </c>
      <c r="AN256" s="171">
        <f>SUM(AM$1:AM256)</f>
        <v>49024</v>
      </c>
    </row>
    <row r="257" spans="39:40" x14ac:dyDescent="0.2">
      <c r="AM257" s="171">
        <f t="shared" si="14"/>
        <v>385</v>
      </c>
      <c r="AN257" s="171">
        <f>SUM(AM$1:AM257)</f>
        <v>49409</v>
      </c>
    </row>
    <row r="258" spans="39:40" x14ac:dyDescent="0.2">
      <c r="AM258" s="171">
        <f t="shared" ref="AM258:AM321" si="15">1+3*ROUNDDOWN(ROW(AM258)/2.000001,)</f>
        <v>385</v>
      </c>
      <c r="AN258" s="171">
        <f>SUM(AM$1:AM258)</f>
        <v>49794</v>
      </c>
    </row>
    <row r="259" spans="39:40" x14ac:dyDescent="0.2">
      <c r="AM259" s="171">
        <f t="shared" si="15"/>
        <v>388</v>
      </c>
      <c r="AN259" s="171">
        <f>SUM(AM$1:AM259)</f>
        <v>50182</v>
      </c>
    </row>
    <row r="260" spans="39:40" x14ac:dyDescent="0.2">
      <c r="AM260" s="171">
        <f t="shared" si="15"/>
        <v>388</v>
      </c>
      <c r="AN260" s="171">
        <f>SUM(AM$1:AM260)</f>
        <v>50570</v>
      </c>
    </row>
    <row r="261" spans="39:40" x14ac:dyDescent="0.2">
      <c r="AM261" s="171">
        <f t="shared" si="15"/>
        <v>391</v>
      </c>
      <c r="AN261" s="171">
        <f>SUM(AM$1:AM261)</f>
        <v>50961</v>
      </c>
    </row>
    <row r="262" spans="39:40" x14ac:dyDescent="0.2">
      <c r="AM262" s="171">
        <f t="shared" si="15"/>
        <v>391</v>
      </c>
      <c r="AN262" s="171">
        <f>SUM(AM$1:AM262)</f>
        <v>51352</v>
      </c>
    </row>
    <row r="263" spans="39:40" x14ac:dyDescent="0.2">
      <c r="AM263" s="171">
        <f t="shared" si="15"/>
        <v>394</v>
      </c>
      <c r="AN263" s="171">
        <f>SUM(AM$1:AM263)</f>
        <v>51746</v>
      </c>
    </row>
    <row r="264" spans="39:40" x14ac:dyDescent="0.2">
      <c r="AM264" s="171">
        <f t="shared" si="15"/>
        <v>394</v>
      </c>
      <c r="AN264" s="171">
        <f>SUM(AM$1:AM264)</f>
        <v>52140</v>
      </c>
    </row>
    <row r="265" spans="39:40" x14ac:dyDescent="0.2">
      <c r="AM265" s="171">
        <f t="shared" si="15"/>
        <v>397</v>
      </c>
      <c r="AN265" s="171">
        <f>SUM(AM$1:AM265)</f>
        <v>52537</v>
      </c>
    </row>
    <row r="266" spans="39:40" x14ac:dyDescent="0.2">
      <c r="AM266" s="171">
        <f t="shared" si="15"/>
        <v>397</v>
      </c>
      <c r="AN266" s="171">
        <f>SUM(AM$1:AM266)</f>
        <v>52934</v>
      </c>
    </row>
    <row r="267" spans="39:40" x14ac:dyDescent="0.2">
      <c r="AM267" s="171">
        <f t="shared" si="15"/>
        <v>400</v>
      </c>
      <c r="AN267" s="171">
        <f>SUM(AM$1:AM267)</f>
        <v>53334</v>
      </c>
    </row>
    <row r="268" spans="39:40" x14ac:dyDescent="0.2">
      <c r="AM268" s="171">
        <f t="shared" si="15"/>
        <v>400</v>
      </c>
      <c r="AN268" s="171">
        <f>SUM(AM$1:AM268)</f>
        <v>53734</v>
      </c>
    </row>
    <row r="269" spans="39:40" x14ac:dyDescent="0.2">
      <c r="AM269" s="171">
        <f t="shared" si="15"/>
        <v>403</v>
      </c>
      <c r="AN269" s="171">
        <f>SUM(AM$1:AM269)</f>
        <v>54137</v>
      </c>
    </row>
    <row r="270" spans="39:40" x14ac:dyDescent="0.2">
      <c r="AM270" s="171">
        <f t="shared" si="15"/>
        <v>403</v>
      </c>
      <c r="AN270" s="171">
        <f>SUM(AM$1:AM270)</f>
        <v>54540</v>
      </c>
    </row>
    <row r="271" spans="39:40" x14ac:dyDescent="0.2">
      <c r="AM271" s="171">
        <f t="shared" si="15"/>
        <v>406</v>
      </c>
      <c r="AN271" s="171">
        <f>SUM(AM$1:AM271)</f>
        <v>54946</v>
      </c>
    </row>
    <row r="272" spans="39:40" x14ac:dyDescent="0.2">
      <c r="AM272" s="171">
        <f t="shared" si="15"/>
        <v>406</v>
      </c>
      <c r="AN272" s="171">
        <f>SUM(AM$1:AM272)</f>
        <v>55352</v>
      </c>
    </row>
    <row r="273" spans="39:40" x14ac:dyDescent="0.2">
      <c r="AM273" s="171">
        <f t="shared" si="15"/>
        <v>409</v>
      </c>
      <c r="AN273" s="171">
        <f>SUM(AM$1:AM273)</f>
        <v>55761</v>
      </c>
    </row>
    <row r="274" spans="39:40" x14ac:dyDescent="0.2">
      <c r="AM274" s="171">
        <f t="shared" si="15"/>
        <v>409</v>
      </c>
      <c r="AN274" s="171">
        <f>SUM(AM$1:AM274)</f>
        <v>56170</v>
      </c>
    </row>
    <row r="275" spans="39:40" x14ac:dyDescent="0.2">
      <c r="AM275" s="171">
        <f t="shared" si="15"/>
        <v>412</v>
      </c>
      <c r="AN275" s="171">
        <f>SUM(AM$1:AM275)</f>
        <v>56582</v>
      </c>
    </row>
    <row r="276" spans="39:40" x14ac:dyDescent="0.2">
      <c r="AM276" s="171">
        <f t="shared" si="15"/>
        <v>412</v>
      </c>
      <c r="AN276" s="171">
        <f>SUM(AM$1:AM276)</f>
        <v>56994</v>
      </c>
    </row>
    <row r="277" spans="39:40" x14ac:dyDescent="0.2">
      <c r="AM277" s="171">
        <f t="shared" si="15"/>
        <v>415</v>
      </c>
      <c r="AN277" s="171">
        <f>SUM(AM$1:AM277)</f>
        <v>57409</v>
      </c>
    </row>
    <row r="278" spans="39:40" x14ac:dyDescent="0.2">
      <c r="AM278" s="171">
        <f t="shared" si="15"/>
        <v>415</v>
      </c>
      <c r="AN278" s="171">
        <f>SUM(AM$1:AM278)</f>
        <v>57824</v>
      </c>
    </row>
    <row r="279" spans="39:40" x14ac:dyDescent="0.2">
      <c r="AM279" s="171">
        <f t="shared" si="15"/>
        <v>418</v>
      </c>
      <c r="AN279" s="171">
        <f>SUM(AM$1:AM279)</f>
        <v>58242</v>
      </c>
    </row>
    <row r="280" spans="39:40" x14ac:dyDescent="0.2">
      <c r="AM280" s="171">
        <f t="shared" si="15"/>
        <v>418</v>
      </c>
      <c r="AN280" s="171">
        <f>SUM(AM$1:AM280)</f>
        <v>58660</v>
      </c>
    </row>
    <row r="281" spans="39:40" x14ac:dyDescent="0.2">
      <c r="AM281" s="171">
        <f t="shared" si="15"/>
        <v>421</v>
      </c>
      <c r="AN281" s="171">
        <f>SUM(AM$1:AM281)</f>
        <v>59081</v>
      </c>
    </row>
    <row r="282" spans="39:40" x14ac:dyDescent="0.2">
      <c r="AM282" s="171">
        <f t="shared" si="15"/>
        <v>421</v>
      </c>
      <c r="AN282" s="171">
        <f>SUM(AM$1:AM282)</f>
        <v>59502</v>
      </c>
    </row>
    <row r="283" spans="39:40" x14ac:dyDescent="0.2">
      <c r="AM283" s="171">
        <f t="shared" si="15"/>
        <v>424</v>
      </c>
      <c r="AN283" s="171">
        <f>SUM(AM$1:AM283)</f>
        <v>59926</v>
      </c>
    </row>
    <row r="284" spans="39:40" x14ac:dyDescent="0.2">
      <c r="AM284" s="171">
        <f t="shared" si="15"/>
        <v>424</v>
      </c>
      <c r="AN284" s="171">
        <f>SUM(AM$1:AM284)</f>
        <v>60350</v>
      </c>
    </row>
    <row r="285" spans="39:40" x14ac:dyDescent="0.2">
      <c r="AM285" s="171">
        <f t="shared" si="15"/>
        <v>427</v>
      </c>
      <c r="AN285" s="171">
        <f>SUM(AM$1:AM285)</f>
        <v>60777</v>
      </c>
    </row>
    <row r="286" spans="39:40" x14ac:dyDescent="0.2">
      <c r="AM286" s="171">
        <f t="shared" si="15"/>
        <v>427</v>
      </c>
      <c r="AN286" s="171">
        <f>SUM(AM$1:AM286)</f>
        <v>61204</v>
      </c>
    </row>
    <row r="287" spans="39:40" x14ac:dyDescent="0.2">
      <c r="AM287" s="171">
        <f t="shared" si="15"/>
        <v>430</v>
      </c>
      <c r="AN287" s="171">
        <f>SUM(AM$1:AM287)</f>
        <v>61634</v>
      </c>
    </row>
    <row r="288" spans="39:40" x14ac:dyDescent="0.2">
      <c r="AM288" s="171">
        <f t="shared" si="15"/>
        <v>430</v>
      </c>
      <c r="AN288" s="171">
        <f>SUM(AM$1:AM288)</f>
        <v>62064</v>
      </c>
    </row>
    <row r="289" spans="39:40" x14ac:dyDescent="0.2">
      <c r="AM289" s="171">
        <f t="shared" si="15"/>
        <v>433</v>
      </c>
      <c r="AN289" s="171">
        <f>SUM(AM$1:AM289)</f>
        <v>62497</v>
      </c>
    </row>
    <row r="290" spans="39:40" x14ac:dyDescent="0.2">
      <c r="AM290" s="171">
        <f t="shared" si="15"/>
        <v>433</v>
      </c>
      <c r="AN290" s="171">
        <f>SUM(AM$1:AM290)</f>
        <v>62930</v>
      </c>
    </row>
    <row r="291" spans="39:40" x14ac:dyDescent="0.2">
      <c r="AM291" s="171">
        <f t="shared" si="15"/>
        <v>436</v>
      </c>
      <c r="AN291" s="171">
        <f>SUM(AM$1:AM291)</f>
        <v>63366</v>
      </c>
    </row>
    <row r="292" spans="39:40" x14ac:dyDescent="0.2">
      <c r="AM292" s="171">
        <f t="shared" si="15"/>
        <v>436</v>
      </c>
      <c r="AN292" s="171">
        <f>SUM(AM$1:AM292)</f>
        <v>63802</v>
      </c>
    </row>
    <row r="293" spans="39:40" x14ac:dyDescent="0.2">
      <c r="AM293" s="171">
        <f t="shared" si="15"/>
        <v>439</v>
      </c>
      <c r="AN293" s="171">
        <f>SUM(AM$1:AM293)</f>
        <v>64241</v>
      </c>
    </row>
    <row r="294" spans="39:40" x14ac:dyDescent="0.2">
      <c r="AM294" s="171">
        <f t="shared" si="15"/>
        <v>439</v>
      </c>
      <c r="AN294" s="171">
        <f>SUM(AM$1:AM294)</f>
        <v>64680</v>
      </c>
    </row>
    <row r="295" spans="39:40" x14ac:dyDescent="0.2">
      <c r="AM295" s="171">
        <f t="shared" si="15"/>
        <v>442</v>
      </c>
      <c r="AN295" s="171">
        <f>SUM(AM$1:AM295)</f>
        <v>65122</v>
      </c>
    </row>
    <row r="296" spans="39:40" x14ac:dyDescent="0.2">
      <c r="AM296" s="171">
        <f t="shared" si="15"/>
        <v>442</v>
      </c>
      <c r="AN296" s="171">
        <f>SUM(AM$1:AM296)</f>
        <v>65564</v>
      </c>
    </row>
    <row r="297" spans="39:40" x14ac:dyDescent="0.2">
      <c r="AM297" s="171">
        <f t="shared" si="15"/>
        <v>445</v>
      </c>
      <c r="AN297" s="171">
        <f>SUM(AM$1:AM297)</f>
        <v>66009</v>
      </c>
    </row>
    <row r="298" spans="39:40" x14ac:dyDescent="0.2">
      <c r="AM298" s="171">
        <f t="shared" si="15"/>
        <v>445</v>
      </c>
      <c r="AN298" s="171">
        <f>SUM(AM$1:AM298)</f>
        <v>66454</v>
      </c>
    </row>
    <row r="299" spans="39:40" x14ac:dyDescent="0.2">
      <c r="AM299" s="171">
        <f t="shared" si="15"/>
        <v>448</v>
      </c>
      <c r="AN299" s="171">
        <f>SUM(AM$1:AM299)</f>
        <v>66902</v>
      </c>
    </row>
    <row r="300" spans="39:40" x14ac:dyDescent="0.2">
      <c r="AM300" s="171">
        <f t="shared" si="15"/>
        <v>448</v>
      </c>
      <c r="AN300" s="171">
        <f>SUM(AM$1:AM300)</f>
        <v>67350</v>
      </c>
    </row>
    <row r="301" spans="39:40" x14ac:dyDescent="0.2">
      <c r="AM301" s="171">
        <f t="shared" si="15"/>
        <v>451</v>
      </c>
      <c r="AN301" s="171">
        <f>SUM(AM$1:AM301)</f>
        <v>67801</v>
      </c>
    </row>
    <row r="302" spans="39:40" x14ac:dyDescent="0.2">
      <c r="AM302" s="171">
        <f t="shared" si="15"/>
        <v>451</v>
      </c>
      <c r="AN302" s="171">
        <f>SUM(AM$1:AM302)</f>
        <v>68252</v>
      </c>
    </row>
    <row r="303" spans="39:40" x14ac:dyDescent="0.2">
      <c r="AM303" s="171">
        <f t="shared" si="15"/>
        <v>454</v>
      </c>
      <c r="AN303" s="171">
        <f>SUM(AM$1:AM303)</f>
        <v>68706</v>
      </c>
    </row>
    <row r="304" spans="39:40" x14ac:dyDescent="0.2">
      <c r="AM304" s="171">
        <f t="shared" si="15"/>
        <v>454</v>
      </c>
      <c r="AN304" s="171">
        <f>SUM(AM$1:AM304)</f>
        <v>69160</v>
      </c>
    </row>
    <row r="305" spans="39:40" x14ac:dyDescent="0.2">
      <c r="AM305" s="171">
        <f t="shared" si="15"/>
        <v>457</v>
      </c>
      <c r="AN305" s="171">
        <f>SUM(AM$1:AM305)</f>
        <v>69617</v>
      </c>
    </row>
    <row r="306" spans="39:40" x14ac:dyDescent="0.2">
      <c r="AM306" s="171">
        <f t="shared" si="15"/>
        <v>457</v>
      </c>
      <c r="AN306" s="171">
        <f>SUM(AM$1:AM306)</f>
        <v>70074</v>
      </c>
    </row>
    <row r="307" spans="39:40" x14ac:dyDescent="0.2">
      <c r="AM307" s="171">
        <f t="shared" si="15"/>
        <v>460</v>
      </c>
      <c r="AN307" s="171">
        <f>SUM(AM$1:AM307)</f>
        <v>70534</v>
      </c>
    </row>
    <row r="308" spans="39:40" x14ac:dyDescent="0.2">
      <c r="AM308" s="171">
        <f t="shared" si="15"/>
        <v>460</v>
      </c>
      <c r="AN308" s="171">
        <f>SUM(AM$1:AM308)</f>
        <v>70994</v>
      </c>
    </row>
    <row r="309" spans="39:40" x14ac:dyDescent="0.2">
      <c r="AM309" s="171">
        <f t="shared" si="15"/>
        <v>463</v>
      </c>
      <c r="AN309" s="171">
        <f>SUM(AM$1:AM309)</f>
        <v>71457</v>
      </c>
    </row>
    <row r="310" spans="39:40" x14ac:dyDescent="0.2">
      <c r="AM310" s="171">
        <f t="shared" si="15"/>
        <v>463</v>
      </c>
      <c r="AN310" s="171">
        <f>SUM(AM$1:AM310)</f>
        <v>71920</v>
      </c>
    </row>
    <row r="311" spans="39:40" x14ac:dyDescent="0.2">
      <c r="AM311" s="171">
        <f t="shared" si="15"/>
        <v>466</v>
      </c>
      <c r="AN311" s="171">
        <f>SUM(AM$1:AM311)</f>
        <v>72386</v>
      </c>
    </row>
    <row r="312" spans="39:40" x14ac:dyDescent="0.2">
      <c r="AM312" s="171">
        <f t="shared" si="15"/>
        <v>466</v>
      </c>
      <c r="AN312" s="171">
        <f>SUM(AM$1:AM312)</f>
        <v>72852</v>
      </c>
    </row>
    <row r="313" spans="39:40" x14ac:dyDescent="0.2">
      <c r="AM313" s="171">
        <f t="shared" si="15"/>
        <v>469</v>
      </c>
      <c r="AN313" s="171">
        <f>SUM(AM$1:AM313)</f>
        <v>73321</v>
      </c>
    </row>
    <row r="314" spans="39:40" x14ac:dyDescent="0.2">
      <c r="AM314" s="171">
        <f t="shared" si="15"/>
        <v>469</v>
      </c>
      <c r="AN314" s="171">
        <f>SUM(AM$1:AM314)</f>
        <v>73790</v>
      </c>
    </row>
    <row r="315" spans="39:40" x14ac:dyDescent="0.2">
      <c r="AM315" s="171">
        <f t="shared" si="15"/>
        <v>472</v>
      </c>
      <c r="AN315" s="171">
        <f>SUM(AM$1:AM315)</f>
        <v>74262</v>
      </c>
    </row>
    <row r="316" spans="39:40" x14ac:dyDescent="0.2">
      <c r="AM316" s="171">
        <f t="shared" si="15"/>
        <v>472</v>
      </c>
      <c r="AN316" s="171">
        <f>SUM(AM$1:AM316)</f>
        <v>74734</v>
      </c>
    </row>
    <row r="317" spans="39:40" x14ac:dyDescent="0.2">
      <c r="AM317" s="171">
        <f t="shared" si="15"/>
        <v>475</v>
      </c>
      <c r="AN317" s="171">
        <f>SUM(AM$1:AM317)</f>
        <v>75209</v>
      </c>
    </row>
    <row r="318" spans="39:40" x14ac:dyDescent="0.2">
      <c r="AM318" s="171">
        <f t="shared" si="15"/>
        <v>475</v>
      </c>
      <c r="AN318" s="171">
        <f>SUM(AM$1:AM318)</f>
        <v>75684</v>
      </c>
    </row>
    <row r="319" spans="39:40" x14ac:dyDescent="0.2">
      <c r="AM319" s="171">
        <f t="shared" si="15"/>
        <v>478</v>
      </c>
      <c r="AN319" s="171">
        <f>SUM(AM$1:AM319)</f>
        <v>76162</v>
      </c>
    </row>
    <row r="320" spans="39:40" x14ac:dyDescent="0.2">
      <c r="AM320" s="171">
        <f t="shared" si="15"/>
        <v>478</v>
      </c>
      <c r="AN320" s="171">
        <f>SUM(AM$1:AM320)</f>
        <v>76640</v>
      </c>
    </row>
    <row r="321" spans="39:40" x14ac:dyDescent="0.2">
      <c r="AM321" s="171">
        <f t="shared" si="15"/>
        <v>481</v>
      </c>
      <c r="AN321" s="171">
        <f>SUM(AM$1:AM321)</f>
        <v>77121</v>
      </c>
    </row>
    <row r="322" spans="39:40" x14ac:dyDescent="0.2">
      <c r="AM322" s="171">
        <f t="shared" ref="AM322:AM385" si="16">1+3*ROUNDDOWN(ROW(AM322)/2.000001,)</f>
        <v>481</v>
      </c>
      <c r="AN322" s="171">
        <f>SUM(AM$1:AM322)</f>
        <v>77602</v>
      </c>
    </row>
    <row r="323" spans="39:40" x14ac:dyDescent="0.2">
      <c r="AM323" s="171">
        <f t="shared" si="16"/>
        <v>484</v>
      </c>
      <c r="AN323" s="171">
        <f>SUM(AM$1:AM323)</f>
        <v>78086</v>
      </c>
    </row>
    <row r="324" spans="39:40" x14ac:dyDescent="0.2">
      <c r="AM324" s="171">
        <f t="shared" si="16"/>
        <v>484</v>
      </c>
      <c r="AN324" s="171">
        <f>SUM(AM$1:AM324)</f>
        <v>78570</v>
      </c>
    </row>
    <row r="325" spans="39:40" x14ac:dyDescent="0.2">
      <c r="AM325" s="171">
        <f t="shared" si="16"/>
        <v>487</v>
      </c>
      <c r="AN325" s="171">
        <f>SUM(AM$1:AM325)</f>
        <v>79057</v>
      </c>
    </row>
    <row r="326" spans="39:40" x14ac:dyDescent="0.2">
      <c r="AM326" s="171">
        <f t="shared" si="16"/>
        <v>487</v>
      </c>
      <c r="AN326" s="171">
        <f>SUM(AM$1:AM326)</f>
        <v>79544</v>
      </c>
    </row>
    <row r="327" spans="39:40" x14ac:dyDescent="0.2">
      <c r="AM327" s="171">
        <f t="shared" si="16"/>
        <v>490</v>
      </c>
      <c r="AN327" s="171">
        <f>SUM(AM$1:AM327)</f>
        <v>80034</v>
      </c>
    </row>
    <row r="328" spans="39:40" x14ac:dyDescent="0.2">
      <c r="AM328" s="171">
        <f t="shared" si="16"/>
        <v>490</v>
      </c>
      <c r="AN328" s="171">
        <f>SUM(AM$1:AM328)</f>
        <v>80524</v>
      </c>
    </row>
    <row r="329" spans="39:40" x14ac:dyDescent="0.2">
      <c r="AM329" s="171">
        <f t="shared" si="16"/>
        <v>493</v>
      </c>
      <c r="AN329" s="171">
        <f>SUM(AM$1:AM329)</f>
        <v>81017</v>
      </c>
    </row>
    <row r="330" spans="39:40" x14ac:dyDescent="0.2">
      <c r="AM330" s="171">
        <f t="shared" si="16"/>
        <v>493</v>
      </c>
      <c r="AN330" s="171">
        <f>SUM(AM$1:AM330)</f>
        <v>81510</v>
      </c>
    </row>
    <row r="331" spans="39:40" x14ac:dyDescent="0.2">
      <c r="AM331" s="171">
        <f t="shared" si="16"/>
        <v>496</v>
      </c>
      <c r="AN331" s="171">
        <f>SUM(AM$1:AM331)</f>
        <v>82006</v>
      </c>
    </row>
    <row r="332" spans="39:40" x14ac:dyDescent="0.2">
      <c r="AM332" s="171">
        <f t="shared" si="16"/>
        <v>496</v>
      </c>
      <c r="AN332" s="171">
        <f>SUM(AM$1:AM332)</f>
        <v>82502</v>
      </c>
    </row>
    <row r="333" spans="39:40" x14ac:dyDescent="0.2">
      <c r="AM333" s="171">
        <f t="shared" si="16"/>
        <v>499</v>
      </c>
      <c r="AN333" s="171">
        <f>SUM(AM$1:AM333)</f>
        <v>83001</v>
      </c>
    </row>
    <row r="334" spans="39:40" x14ac:dyDescent="0.2">
      <c r="AM334" s="171">
        <f t="shared" si="16"/>
        <v>499</v>
      </c>
      <c r="AN334" s="171">
        <f>SUM(AM$1:AM334)</f>
        <v>83500</v>
      </c>
    </row>
    <row r="335" spans="39:40" x14ac:dyDescent="0.2">
      <c r="AM335" s="171">
        <f t="shared" si="16"/>
        <v>502</v>
      </c>
      <c r="AN335" s="171">
        <f>SUM(AM$1:AM335)</f>
        <v>84002</v>
      </c>
    </row>
    <row r="336" spans="39:40" x14ac:dyDescent="0.2">
      <c r="AM336" s="171">
        <f t="shared" si="16"/>
        <v>502</v>
      </c>
      <c r="AN336" s="171">
        <f>SUM(AM$1:AM336)</f>
        <v>84504</v>
      </c>
    </row>
    <row r="337" spans="39:40" x14ac:dyDescent="0.2">
      <c r="AM337" s="171">
        <f t="shared" si="16"/>
        <v>505</v>
      </c>
      <c r="AN337" s="171">
        <f>SUM(AM$1:AM337)</f>
        <v>85009</v>
      </c>
    </row>
    <row r="338" spans="39:40" x14ac:dyDescent="0.2">
      <c r="AM338" s="171">
        <f t="shared" si="16"/>
        <v>505</v>
      </c>
      <c r="AN338" s="171">
        <f>SUM(AM$1:AM338)</f>
        <v>85514</v>
      </c>
    </row>
    <row r="339" spans="39:40" x14ac:dyDescent="0.2">
      <c r="AM339" s="171">
        <f t="shared" si="16"/>
        <v>508</v>
      </c>
      <c r="AN339" s="171">
        <f>SUM(AM$1:AM339)</f>
        <v>86022</v>
      </c>
    </row>
    <row r="340" spans="39:40" x14ac:dyDescent="0.2">
      <c r="AM340" s="171">
        <f t="shared" si="16"/>
        <v>508</v>
      </c>
      <c r="AN340" s="171">
        <f>SUM(AM$1:AM340)</f>
        <v>86530</v>
      </c>
    </row>
    <row r="341" spans="39:40" x14ac:dyDescent="0.2">
      <c r="AM341" s="171">
        <f t="shared" si="16"/>
        <v>511</v>
      </c>
      <c r="AN341" s="171">
        <f>SUM(AM$1:AM341)</f>
        <v>87041</v>
      </c>
    </row>
    <row r="342" spans="39:40" x14ac:dyDescent="0.2">
      <c r="AM342" s="171">
        <f t="shared" si="16"/>
        <v>511</v>
      </c>
      <c r="AN342" s="171">
        <f>SUM(AM$1:AM342)</f>
        <v>87552</v>
      </c>
    </row>
    <row r="343" spans="39:40" x14ac:dyDescent="0.2">
      <c r="AM343" s="171">
        <f t="shared" si="16"/>
        <v>514</v>
      </c>
      <c r="AN343" s="171">
        <f>SUM(AM$1:AM343)</f>
        <v>88066</v>
      </c>
    </row>
    <row r="344" spans="39:40" x14ac:dyDescent="0.2">
      <c r="AM344" s="171">
        <f t="shared" si="16"/>
        <v>514</v>
      </c>
      <c r="AN344" s="171">
        <f>SUM(AM$1:AM344)</f>
        <v>88580</v>
      </c>
    </row>
    <row r="345" spans="39:40" x14ac:dyDescent="0.2">
      <c r="AM345" s="171">
        <f t="shared" si="16"/>
        <v>517</v>
      </c>
      <c r="AN345" s="171">
        <f>SUM(AM$1:AM345)</f>
        <v>89097</v>
      </c>
    </row>
    <row r="346" spans="39:40" x14ac:dyDescent="0.2">
      <c r="AM346" s="171">
        <f t="shared" si="16"/>
        <v>517</v>
      </c>
      <c r="AN346" s="171">
        <f>SUM(AM$1:AM346)</f>
        <v>89614</v>
      </c>
    </row>
    <row r="347" spans="39:40" x14ac:dyDescent="0.2">
      <c r="AM347" s="171">
        <f t="shared" si="16"/>
        <v>520</v>
      </c>
      <c r="AN347" s="171">
        <f>SUM(AM$1:AM347)</f>
        <v>90134</v>
      </c>
    </row>
    <row r="348" spans="39:40" x14ac:dyDescent="0.2">
      <c r="AM348" s="171">
        <f t="shared" si="16"/>
        <v>520</v>
      </c>
      <c r="AN348" s="171">
        <f>SUM(AM$1:AM348)</f>
        <v>90654</v>
      </c>
    </row>
    <row r="349" spans="39:40" x14ac:dyDescent="0.2">
      <c r="AM349" s="171">
        <f t="shared" si="16"/>
        <v>523</v>
      </c>
      <c r="AN349" s="171">
        <f>SUM(AM$1:AM349)</f>
        <v>91177</v>
      </c>
    </row>
    <row r="350" spans="39:40" x14ac:dyDescent="0.2">
      <c r="AM350" s="171">
        <f t="shared" si="16"/>
        <v>523</v>
      </c>
      <c r="AN350" s="171">
        <f>SUM(AM$1:AM350)</f>
        <v>91700</v>
      </c>
    </row>
    <row r="351" spans="39:40" x14ac:dyDescent="0.2">
      <c r="AM351" s="171">
        <f t="shared" si="16"/>
        <v>526</v>
      </c>
      <c r="AN351" s="171">
        <f>SUM(AM$1:AM351)</f>
        <v>92226</v>
      </c>
    </row>
    <row r="352" spans="39:40" x14ac:dyDescent="0.2">
      <c r="AM352" s="171">
        <f t="shared" si="16"/>
        <v>526</v>
      </c>
      <c r="AN352" s="171">
        <f>SUM(AM$1:AM352)</f>
        <v>92752</v>
      </c>
    </row>
    <row r="353" spans="39:40" x14ac:dyDescent="0.2">
      <c r="AM353" s="171">
        <f t="shared" si="16"/>
        <v>529</v>
      </c>
      <c r="AN353" s="171">
        <f>SUM(AM$1:AM353)</f>
        <v>93281</v>
      </c>
    </row>
    <row r="354" spans="39:40" x14ac:dyDescent="0.2">
      <c r="AM354" s="171">
        <f t="shared" si="16"/>
        <v>529</v>
      </c>
      <c r="AN354" s="171">
        <f>SUM(AM$1:AM354)</f>
        <v>93810</v>
      </c>
    </row>
    <row r="355" spans="39:40" x14ac:dyDescent="0.2">
      <c r="AM355" s="171">
        <f t="shared" si="16"/>
        <v>532</v>
      </c>
      <c r="AN355" s="171">
        <f>SUM(AM$1:AM355)</f>
        <v>94342</v>
      </c>
    </row>
    <row r="356" spans="39:40" x14ac:dyDescent="0.2">
      <c r="AM356" s="171">
        <f t="shared" si="16"/>
        <v>532</v>
      </c>
      <c r="AN356" s="171">
        <f>SUM(AM$1:AM356)</f>
        <v>94874</v>
      </c>
    </row>
    <row r="357" spans="39:40" x14ac:dyDescent="0.2">
      <c r="AM357" s="171">
        <f t="shared" si="16"/>
        <v>535</v>
      </c>
      <c r="AN357" s="171">
        <f>SUM(AM$1:AM357)</f>
        <v>95409</v>
      </c>
    </row>
    <row r="358" spans="39:40" x14ac:dyDescent="0.2">
      <c r="AM358" s="171">
        <f t="shared" si="16"/>
        <v>535</v>
      </c>
      <c r="AN358" s="171">
        <f>SUM(AM$1:AM358)</f>
        <v>95944</v>
      </c>
    </row>
    <row r="359" spans="39:40" x14ac:dyDescent="0.2">
      <c r="AM359" s="171">
        <f t="shared" si="16"/>
        <v>538</v>
      </c>
      <c r="AN359" s="171">
        <f>SUM(AM$1:AM359)</f>
        <v>96482</v>
      </c>
    </row>
    <row r="360" spans="39:40" x14ac:dyDescent="0.2">
      <c r="AM360" s="171">
        <f t="shared" si="16"/>
        <v>538</v>
      </c>
      <c r="AN360" s="171">
        <f>SUM(AM$1:AM360)</f>
        <v>97020</v>
      </c>
    </row>
    <row r="361" spans="39:40" x14ac:dyDescent="0.2">
      <c r="AM361" s="171">
        <f t="shared" si="16"/>
        <v>541</v>
      </c>
      <c r="AN361" s="171">
        <f>SUM(AM$1:AM361)</f>
        <v>97561</v>
      </c>
    </row>
    <row r="362" spans="39:40" x14ac:dyDescent="0.2">
      <c r="AM362" s="171">
        <f t="shared" si="16"/>
        <v>541</v>
      </c>
      <c r="AN362" s="171">
        <f>SUM(AM$1:AM362)</f>
        <v>98102</v>
      </c>
    </row>
    <row r="363" spans="39:40" x14ac:dyDescent="0.2">
      <c r="AM363" s="171">
        <f t="shared" si="16"/>
        <v>544</v>
      </c>
      <c r="AN363" s="171">
        <f>SUM(AM$1:AM363)</f>
        <v>98646</v>
      </c>
    </row>
    <row r="364" spans="39:40" x14ac:dyDescent="0.2">
      <c r="AM364" s="171">
        <f t="shared" si="16"/>
        <v>544</v>
      </c>
      <c r="AN364" s="171">
        <f>SUM(AM$1:AM364)</f>
        <v>99190</v>
      </c>
    </row>
    <row r="365" spans="39:40" x14ac:dyDescent="0.2">
      <c r="AM365" s="171">
        <f t="shared" si="16"/>
        <v>547</v>
      </c>
      <c r="AN365" s="171">
        <f>SUM(AM$1:AM365)</f>
        <v>99737</v>
      </c>
    </row>
    <row r="366" spans="39:40" x14ac:dyDescent="0.2">
      <c r="AM366" s="171">
        <f t="shared" si="16"/>
        <v>547</v>
      </c>
      <c r="AN366" s="171">
        <f>SUM(AM$1:AM366)</f>
        <v>100284</v>
      </c>
    </row>
    <row r="367" spans="39:40" x14ac:dyDescent="0.2">
      <c r="AM367" s="171">
        <f t="shared" si="16"/>
        <v>550</v>
      </c>
      <c r="AN367" s="171">
        <f>SUM(AM$1:AM367)</f>
        <v>100834</v>
      </c>
    </row>
    <row r="368" spans="39:40" x14ac:dyDescent="0.2">
      <c r="AM368" s="171">
        <f t="shared" si="16"/>
        <v>550</v>
      </c>
      <c r="AN368" s="171">
        <f>SUM(AM$1:AM368)</f>
        <v>101384</v>
      </c>
    </row>
    <row r="369" spans="39:40" x14ac:dyDescent="0.2">
      <c r="AM369" s="171">
        <f t="shared" si="16"/>
        <v>553</v>
      </c>
      <c r="AN369" s="171">
        <f>SUM(AM$1:AM369)</f>
        <v>101937</v>
      </c>
    </row>
    <row r="370" spans="39:40" x14ac:dyDescent="0.2">
      <c r="AM370" s="171">
        <f t="shared" si="16"/>
        <v>553</v>
      </c>
      <c r="AN370" s="171">
        <f>SUM(AM$1:AM370)</f>
        <v>102490</v>
      </c>
    </row>
    <row r="371" spans="39:40" x14ac:dyDescent="0.2">
      <c r="AM371" s="171">
        <f t="shared" si="16"/>
        <v>556</v>
      </c>
      <c r="AN371" s="171">
        <f>SUM(AM$1:AM371)</f>
        <v>103046</v>
      </c>
    </row>
    <row r="372" spans="39:40" x14ac:dyDescent="0.2">
      <c r="AM372" s="171">
        <f t="shared" si="16"/>
        <v>556</v>
      </c>
      <c r="AN372" s="171">
        <f>SUM(AM$1:AM372)</f>
        <v>103602</v>
      </c>
    </row>
    <row r="373" spans="39:40" x14ac:dyDescent="0.2">
      <c r="AM373" s="171">
        <f t="shared" si="16"/>
        <v>559</v>
      </c>
      <c r="AN373" s="171">
        <f>SUM(AM$1:AM373)</f>
        <v>104161</v>
      </c>
    </row>
    <row r="374" spans="39:40" x14ac:dyDescent="0.2">
      <c r="AM374" s="171">
        <f t="shared" si="16"/>
        <v>559</v>
      </c>
      <c r="AN374" s="171">
        <f>SUM(AM$1:AM374)</f>
        <v>104720</v>
      </c>
    </row>
    <row r="375" spans="39:40" x14ac:dyDescent="0.2">
      <c r="AM375" s="171">
        <f t="shared" si="16"/>
        <v>562</v>
      </c>
      <c r="AN375" s="171">
        <f>SUM(AM$1:AM375)</f>
        <v>105282</v>
      </c>
    </row>
    <row r="376" spans="39:40" x14ac:dyDescent="0.2">
      <c r="AM376" s="171">
        <f t="shared" si="16"/>
        <v>562</v>
      </c>
      <c r="AN376" s="171">
        <f>SUM(AM$1:AM376)</f>
        <v>105844</v>
      </c>
    </row>
    <row r="377" spans="39:40" x14ac:dyDescent="0.2">
      <c r="AM377" s="171">
        <f t="shared" si="16"/>
        <v>565</v>
      </c>
      <c r="AN377" s="171">
        <f>SUM(AM$1:AM377)</f>
        <v>106409</v>
      </c>
    </row>
    <row r="378" spans="39:40" x14ac:dyDescent="0.2">
      <c r="AM378" s="171">
        <f t="shared" si="16"/>
        <v>565</v>
      </c>
      <c r="AN378" s="171">
        <f>SUM(AM$1:AM378)</f>
        <v>106974</v>
      </c>
    </row>
    <row r="379" spans="39:40" x14ac:dyDescent="0.2">
      <c r="AM379" s="171">
        <f t="shared" si="16"/>
        <v>568</v>
      </c>
      <c r="AN379" s="171">
        <f>SUM(AM$1:AM379)</f>
        <v>107542</v>
      </c>
    </row>
    <row r="380" spans="39:40" x14ac:dyDescent="0.2">
      <c r="AM380" s="171">
        <f t="shared" si="16"/>
        <v>568</v>
      </c>
      <c r="AN380" s="171">
        <f>SUM(AM$1:AM380)</f>
        <v>108110</v>
      </c>
    </row>
    <row r="381" spans="39:40" x14ac:dyDescent="0.2">
      <c r="AM381" s="171">
        <f t="shared" si="16"/>
        <v>571</v>
      </c>
      <c r="AN381" s="171">
        <f>SUM(AM$1:AM381)</f>
        <v>108681</v>
      </c>
    </row>
    <row r="382" spans="39:40" x14ac:dyDescent="0.2">
      <c r="AM382" s="171">
        <f t="shared" si="16"/>
        <v>571</v>
      </c>
      <c r="AN382" s="171">
        <f>SUM(AM$1:AM382)</f>
        <v>109252</v>
      </c>
    </row>
    <row r="383" spans="39:40" x14ac:dyDescent="0.2">
      <c r="AM383" s="171">
        <f t="shared" si="16"/>
        <v>574</v>
      </c>
      <c r="AN383" s="171">
        <f>SUM(AM$1:AM383)</f>
        <v>109826</v>
      </c>
    </row>
    <row r="384" spans="39:40" x14ac:dyDescent="0.2">
      <c r="AM384" s="171">
        <f t="shared" si="16"/>
        <v>574</v>
      </c>
      <c r="AN384" s="171">
        <f>SUM(AM$1:AM384)</f>
        <v>110400</v>
      </c>
    </row>
    <row r="385" spans="39:40" x14ac:dyDescent="0.2">
      <c r="AM385" s="171">
        <f t="shared" si="16"/>
        <v>577</v>
      </c>
      <c r="AN385" s="171">
        <f>SUM(AM$1:AM385)</f>
        <v>110977</v>
      </c>
    </row>
    <row r="386" spans="39:40" x14ac:dyDescent="0.2">
      <c r="AM386" s="171">
        <f t="shared" ref="AM386:AM449" si="17">1+3*ROUNDDOWN(ROW(AM386)/2.000001,)</f>
        <v>577</v>
      </c>
      <c r="AN386" s="171">
        <f>SUM(AM$1:AM386)</f>
        <v>111554</v>
      </c>
    </row>
    <row r="387" spans="39:40" x14ac:dyDescent="0.2">
      <c r="AM387" s="171">
        <f t="shared" si="17"/>
        <v>580</v>
      </c>
      <c r="AN387" s="171">
        <f>SUM(AM$1:AM387)</f>
        <v>112134</v>
      </c>
    </row>
    <row r="388" spans="39:40" x14ac:dyDescent="0.2">
      <c r="AM388" s="171">
        <f t="shared" si="17"/>
        <v>580</v>
      </c>
      <c r="AN388" s="171">
        <f>SUM(AM$1:AM388)</f>
        <v>112714</v>
      </c>
    </row>
    <row r="389" spans="39:40" x14ac:dyDescent="0.2">
      <c r="AM389" s="171">
        <f t="shared" si="17"/>
        <v>583</v>
      </c>
      <c r="AN389" s="171">
        <f>SUM(AM$1:AM389)</f>
        <v>113297</v>
      </c>
    </row>
    <row r="390" spans="39:40" x14ac:dyDescent="0.2">
      <c r="AM390" s="171">
        <f t="shared" si="17"/>
        <v>583</v>
      </c>
      <c r="AN390" s="171">
        <f>SUM(AM$1:AM390)</f>
        <v>113880</v>
      </c>
    </row>
    <row r="391" spans="39:40" x14ac:dyDescent="0.2">
      <c r="AM391" s="171">
        <f t="shared" si="17"/>
        <v>586</v>
      </c>
      <c r="AN391" s="171">
        <f>SUM(AM$1:AM391)</f>
        <v>114466</v>
      </c>
    </row>
    <row r="392" spans="39:40" x14ac:dyDescent="0.2">
      <c r="AM392" s="171">
        <f t="shared" si="17"/>
        <v>586</v>
      </c>
      <c r="AN392" s="171">
        <f>SUM(AM$1:AM392)</f>
        <v>115052</v>
      </c>
    </row>
    <row r="393" spans="39:40" x14ac:dyDescent="0.2">
      <c r="AM393" s="171">
        <f t="shared" si="17"/>
        <v>589</v>
      </c>
      <c r="AN393" s="171">
        <f>SUM(AM$1:AM393)</f>
        <v>115641</v>
      </c>
    </row>
    <row r="394" spans="39:40" x14ac:dyDescent="0.2">
      <c r="AM394" s="171">
        <f t="shared" si="17"/>
        <v>589</v>
      </c>
      <c r="AN394" s="171">
        <f>SUM(AM$1:AM394)</f>
        <v>116230</v>
      </c>
    </row>
    <row r="395" spans="39:40" x14ac:dyDescent="0.2">
      <c r="AM395" s="171">
        <f t="shared" si="17"/>
        <v>592</v>
      </c>
      <c r="AN395" s="171">
        <f>SUM(AM$1:AM395)</f>
        <v>116822</v>
      </c>
    </row>
    <row r="396" spans="39:40" x14ac:dyDescent="0.2">
      <c r="AM396" s="171">
        <f t="shared" si="17"/>
        <v>592</v>
      </c>
      <c r="AN396" s="171">
        <f>SUM(AM$1:AM396)</f>
        <v>117414</v>
      </c>
    </row>
    <row r="397" spans="39:40" x14ac:dyDescent="0.2">
      <c r="AM397" s="171">
        <f t="shared" si="17"/>
        <v>595</v>
      </c>
      <c r="AN397" s="171">
        <f>SUM(AM$1:AM397)</f>
        <v>118009</v>
      </c>
    </row>
    <row r="398" spans="39:40" x14ac:dyDescent="0.2">
      <c r="AM398" s="171">
        <f t="shared" si="17"/>
        <v>595</v>
      </c>
      <c r="AN398" s="171">
        <f>SUM(AM$1:AM398)</f>
        <v>118604</v>
      </c>
    </row>
    <row r="399" spans="39:40" x14ac:dyDescent="0.2">
      <c r="AM399" s="171">
        <f t="shared" si="17"/>
        <v>598</v>
      </c>
      <c r="AN399" s="171">
        <f>SUM(AM$1:AM399)</f>
        <v>119202</v>
      </c>
    </row>
    <row r="400" spans="39:40" x14ac:dyDescent="0.2">
      <c r="AM400" s="171">
        <f t="shared" si="17"/>
        <v>598</v>
      </c>
      <c r="AN400" s="171">
        <f>SUM(AM$1:AM400)</f>
        <v>119800</v>
      </c>
    </row>
    <row r="401" spans="39:40" x14ac:dyDescent="0.2">
      <c r="AM401" s="171">
        <f t="shared" si="17"/>
        <v>601</v>
      </c>
      <c r="AN401" s="171">
        <f>SUM(AM$1:AM401)</f>
        <v>120401</v>
      </c>
    </row>
    <row r="402" spans="39:40" x14ac:dyDescent="0.2">
      <c r="AM402" s="171">
        <f t="shared" si="17"/>
        <v>601</v>
      </c>
      <c r="AN402" s="171">
        <f>SUM(AM$1:AM402)</f>
        <v>121002</v>
      </c>
    </row>
    <row r="403" spans="39:40" x14ac:dyDescent="0.2">
      <c r="AM403" s="171">
        <f t="shared" si="17"/>
        <v>604</v>
      </c>
      <c r="AN403" s="171">
        <f>SUM(AM$1:AM403)</f>
        <v>121606</v>
      </c>
    </row>
    <row r="404" spans="39:40" x14ac:dyDescent="0.2">
      <c r="AM404" s="171">
        <f t="shared" si="17"/>
        <v>604</v>
      </c>
      <c r="AN404" s="171">
        <f>SUM(AM$1:AM404)</f>
        <v>122210</v>
      </c>
    </row>
    <row r="405" spans="39:40" x14ac:dyDescent="0.2">
      <c r="AM405" s="171">
        <f t="shared" si="17"/>
        <v>607</v>
      </c>
      <c r="AN405" s="171">
        <f>SUM(AM$1:AM405)</f>
        <v>122817</v>
      </c>
    </row>
    <row r="406" spans="39:40" x14ac:dyDescent="0.2">
      <c r="AM406" s="171">
        <f t="shared" si="17"/>
        <v>607</v>
      </c>
      <c r="AN406" s="171">
        <f>SUM(AM$1:AM406)</f>
        <v>123424</v>
      </c>
    </row>
    <row r="407" spans="39:40" x14ac:dyDescent="0.2">
      <c r="AM407" s="171">
        <f t="shared" si="17"/>
        <v>610</v>
      </c>
      <c r="AN407" s="171">
        <f>SUM(AM$1:AM407)</f>
        <v>124034</v>
      </c>
    </row>
    <row r="408" spans="39:40" x14ac:dyDescent="0.2">
      <c r="AM408" s="171">
        <f t="shared" si="17"/>
        <v>610</v>
      </c>
      <c r="AN408" s="171">
        <f>SUM(AM$1:AM408)</f>
        <v>124644</v>
      </c>
    </row>
    <row r="409" spans="39:40" x14ac:dyDescent="0.2">
      <c r="AM409" s="171">
        <f t="shared" si="17"/>
        <v>613</v>
      </c>
      <c r="AN409" s="171">
        <f>SUM(AM$1:AM409)</f>
        <v>125257</v>
      </c>
    </row>
    <row r="410" spans="39:40" x14ac:dyDescent="0.2">
      <c r="AM410" s="171">
        <f t="shared" si="17"/>
        <v>613</v>
      </c>
      <c r="AN410" s="171">
        <f>SUM(AM$1:AM410)</f>
        <v>125870</v>
      </c>
    </row>
    <row r="411" spans="39:40" x14ac:dyDescent="0.2">
      <c r="AM411" s="171">
        <f t="shared" si="17"/>
        <v>616</v>
      </c>
      <c r="AN411" s="171">
        <f>SUM(AM$1:AM411)</f>
        <v>126486</v>
      </c>
    </row>
    <row r="412" spans="39:40" x14ac:dyDescent="0.2">
      <c r="AM412" s="171">
        <f t="shared" si="17"/>
        <v>616</v>
      </c>
      <c r="AN412" s="171">
        <f>SUM(AM$1:AM412)</f>
        <v>127102</v>
      </c>
    </row>
    <row r="413" spans="39:40" x14ac:dyDescent="0.2">
      <c r="AM413" s="171">
        <f t="shared" si="17"/>
        <v>619</v>
      </c>
      <c r="AN413" s="171">
        <f>SUM(AM$1:AM413)</f>
        <v>127721</v>
      </c>
    </row>
    <row r="414" spans="39:40" x14ac:dyDescent="0.2">
      <c r="AM414" s="171">
        <f t="shared" si="17"/>
        <v>619</v>
      </c>
      <c r="AN414" s="171">
        <f>SUM(AM$1:AM414)</f>
        <v>128340</v>
      </c>
    </row>
    <row r="415" spans="39:40" x14ac:dyDescent="0.2">
      <c r="AM415" s="171">
        <f t="shared" si="17"/>
        <v>622</v>
      </c>
      <c r="AN415" s="171">
        <f>SUM(AM$1:AM415)</f>
        <v>128962</v>
      </c>
    </row>
    <row r="416" spans="39:40" x14ac:dyDescent="0.2">
      <c r="AM416" s="171">
        <f t="shared" si="17"/>
        <v>622</v>
      </c>
      <c r="AN416" s="171">
        <f>SUM(AM$1:AM416)</f>
        <v>129584</v>
      </c>
    </row>
    <row r="417" spans="39:40" x14ac:dyDescent="0.2">
      <c r="AM417" s="171">
        <f t="shared" si="17"/>
        <v>625</v>
      </c>
      <c r="AN417" s="171">
        <f>SUM(AM$1:AM417)</f>
        <v>130209</v>
      </c>
    </row>
    <row r="418" spans="39:40" x14ac:dyDescent="0.2">
      <c r="AM418" s="171">
        <f t="shared" si="17"/>
        <v>625</v>
      </c>
      <c r="AN418" s="171">
        <f>SUM(AM$1:AM418)</f>
        <v>130834</v>
      </c>
    </row>
    <row r="419" spans="39:40" x14ac:dyDescent="0.2">
      <c r="AM419" s="171">
        <f t="shared" si="17"/>
        <v>628</v>
      </c>
      <c r="AN419" s="171">
        <f>SUM(AM$1:AM419)</f>
        <v>131462</v>
      </c>
    </row>
    <row r="420" spans="39:40" x14ac:dyDescent="0.2">
      <c r="AM420" s="171">
        <f t="shared" si="17"/>
        <v>628</v>
      </c>
      <c r="AN420" s="171">
        <f>SUM(AM$1:AM420)</f>
        <v>132090</v>
      </c>
    </row>
    <row r="421" spans="39:40" x14ac:dyDescent="0.2">
      <c r="AM421" s="171">
        <f t="shared" si="17"/>
        <v>631</v>
      </c>
      <c r="AN421" s="171">
        <f>SUM(AM$1:AM421)</f>
        <v>132721</v>
      </c>
    </row>
    <row r="422" spans="39:40" x14ac:dyDescent="0.2">
      <c r="AM422" s="171">
        <f t="shared" si="17"/>
        <v>631</v>
      </c>
      <c r="AN422" s="171">
        <f>SUM(AM$1:AM422)</f>
        <v>133352</v>
      </c>
    </row>
    <row r="423" spans="39:40" x14ac:dyDescent="0.2">
      <c r="AM423" s="171">
        <f t="shared" si="17"/>
        <v>634</v>
      </c>
      <c r="AN423" s="171">
        <f>SUM(AM$1:AM423)</f>
        <v>133986</v>
      </c>
    </row>
    <row r="424" spans="39:40" x14ac:dyDescent="0.2">
      <c r="AM424" s="171">
        <f t="shared" si="17"/>
        <v>634</v>
      </c>
      <c r="AN424" s="171">
        <f>SUM(AM$1:AM424)</f>
        <v>134620</v>
      </c>
    </row>
    <row r="425" spans="39:40" x14ac:dyDescent="0.2">
      <c r="AM425" s="171">
        <f t="shared" si="17"/>
        <v>637</v>
      </c>
      <c r="AN425" s="171">
        <f>SUM(AM$1:AM425)</f>
        <v>135257</v>
      </c>
    </row>
    <row r="426" spans="39:40" x14ac:dyDescent="0.2">
      <c r="AM426" s="171">
        <f t="shared" si="17"/>
        <v>637</v>
      </c>
      <c r="AN426" s="171">
        <f>SUM(AM$1:AM426)</f>
        <v>135894</v>
      </c>
    </row>
    <row r="427" spans="39:40" x14ac:dyDescent="0.2">
      <c r="AM427" s="171">
        <f t="shared" si="17"/>
        <v>640</v>
      </c>
      <c r="AN427" s="171">
        <f>SUM(AM$1:AM427)</f>
        <v>136534</v>
      </c>
    </row>
    <row r="428" spans="39:40" x14ac:dyDescent="0.2">
      <c r="AM428" s="171">
        <f t="shared" si="17"/>
        <v>640</v>
      </c>
      <c r="AN428" s="171">
        <f>SUM(AM$1:AM428)</f>
        <v>137174</v>
      </c>
    </row>
    <row r="429" spans="39:40" x14ac:dyDescent="0.2">
      <c r="AM429" s="171">
        <f t="shared" si="17"/>
        <v>643</v>
      </c>
      <c r="AN429" s="171">
        <f>SUM(AM$1:AM429)</f>
        <v>137817</v>
      </c>
    </row>
    <row r="430" spans="39:40" x14ac:dyDescent="0.2">
      <c r="AM430" s="171">
        <f t="shared" si="17"/>
        <v>643</v>
      </c>
      <c r="AN430" s="171">
        <f>SUM(AM$1:AM430)</f>
        <v>138460</v>
      </c>
    </row>
    <row r="431" spans="39:40" x14ac:dyDescent="0.2">
      <c r="AM431" s="171">
        <f t="shared" si="17"/>
        <v>646</v>
      </c>
      <c r="AN431" s="171">
        <f>SUM(AM$1:AM431)</f>
        <v>139106</v>
      </c>
    </row>
    <row r="432" spans="39:40" x14ac:dyDescent="0.2">
      <c r="AM432" s="171">
        <f t="shared" si="17"/>
        <v>646</v>
      </c>
      <c r="AN432" s="171">
        <f>SUM(AM$1:AM432)</f>
        <v>139752</v>
      </c>
    </row>
    <row r="433" spans="39:40" x14ac:dyDescent="0.2">
      <c r="AM433" s="171">
        <f t="shared" si="17"/>
        <v>649</v>
      </c>
      <c r="AN433" s="171">
        <f>SUM(AM$1:AM433)</f>
        <v>140401</v>
      </c>
    </row>
    <row r="434" spans="39:40" x14ac:dyDescent="0.2">
      <c r="AM434" s="171">
        <f t="shared" si="17"/>
        <v>649</v>
      </c>
      <c r="AN434" s="171">
        <f>SUM(AM$1:AM434)</f>
        <v>141050</v>
      </c>
    </row>
    <row r="435" spans="39:40" x14ac:dyDescent="0.2">
      <c r="AM435" s="171">
        <f t="shared" si="17"/>
        <v>652</v>
      </c>
      <c r="AN435" s="171">
        <f>SUM(AM$1:AM435)</f>
        <v>141702</v>
      </c>
    </row>
    <row r="436" spans="39:40" x14ac:dyDescent="0.2">
      <c r="AM436" s="171">
        <f t="shared" si="17"/>
        <v>652</v>
      </c>
      <c r="AN436" s="171">
        <f>SUM(AM$1:AM436)</f>
        <v>142354</v>
      </c>
    </row>
    <row r="437" spans="39:40" x14ac:dyDescent="0.2">
      <c r="AM437" s="171">
        <f t="shared" si="17"/>
        <v>655</v>
      </c>
      <c r="AN437" s="171">
        <f>SUM(AM$1:AM437)</f>
        <v>143009</v>
      </c>
    </row>
    <row r="438" spans="39:40" x14ac:dyDescent="0.2">
      <c r="AM438" s="171">
        <f t="shared" si="17"/>
        <v>655</v>
      </c>
      <c r="AN438" s="171">
        <f>SUM(AM$1:AM438)</f>
        <v>143664</v>
      </c>
    </row>
    <row r="439" spans="39:40" x14ac:dyDescent="0.2">
      <c r="AM439" s="171">
        <f t="shared" si="17"/>
        <v>658</v>
      </c>
      <c r="AN439" s="171">
        <f>SUM(AM$1:AM439)</f>
        <v>144322</v>
      </c>
    </row>
    <row r="440" spans="39:40" x14ac:dyDescent="0.2">
      <c r="AM440" s="171">
        <f t="shared" si="17"/>
        <v>658</v>
      </c>
      <c r="AN440" s="171">
        <f>SUM(AM$1:AM440)</f>
        <v>144980</v>
      </c>
    </row>
    <row r="441" spans="39:40" x14ac:dyDescent="0.2">
      <c r="AM441" s="171">
        <f t="shared" si="17"/>
        <v>661</v>
      </c>
      <c r="AN441" s="171">
        <f>SUM(AM$1:AM441)</f>
        <v>145641</v>
      </c>
    </row>
    <row r="442" spans="39:40" x14ac:dyDescent="0.2">
      <c r="AM442" s="171">
        <f t="shared" si="17"/>
        <v>661</v>
      </c>
      <c r="AN442" s="171">
        <f>SUM(AM$1:AM442)</f>
        <v>146302</v>
      </c>
    </row>
    <row r="443" spans="39:40" x14ac:dyDescent="0.2">
      <c r="AM443" s="171">
        <f t="shared" si="17"/>
        <v>664</v>
      </c>
      <c r="AN443" s="171">
        <f>SUM(AM$1:AM443)</f>
        <v>146966</v>
      </c>
    </row>
    <row r="444" spans="39:40" x14ac:dyDescent="0.2">
      <c r="AM444" s="171">
        <f t="shared" si="17"/>
        <v>664</v>
      </c>
      <c r="AN444" s="171">
        <f>SUM(AM$1:AM444)</f>
        <v>147630</v>
      </c>
    </row>
    <row r="445" spans="39:40" x14ac:dyDescent="0.2">
      <c r="AM445" s="171">
        <f t="shared" si="17"/>
        <v>667</v>
      </c>
      <c r="AN445" s="171">
        <f>SUM(AM$1:AM445)</f>
        <v>148297</v>
      </c>
    </row>
    <row r="446" spans="39:40" x14ac:dyDescent="0.2">
      <c r="AM446" s="171">
        <f t="shared" si="17"/>
        <v>667</v>
      </c>
      <c r="AN446" s="171">
        <f>SUM(AM$1:AM446)</f>
        <v>148964</v>
      </c>
    </row>
    <row r="447" spans="39:40" x14ac:dyDescent="0.2">
      <c r="AM447" s="171">
        <f t="shared" si="17"/>
        <v>670</v>
      </c>
      <c r="AN447" s="171">
        <f>SUM(AM$1:AM447)</f>
        <v>149634</v>
      </c>
    </row>
    <row r="448" spans="39:40" x14ac:dyDescent="0.2">
      <c r="AM448" s="171">
        <f t="shared" si="17"/>
        <v>670</v>
      </c>
      <c r="AN448" s="171">
        <f>SUM(AM$1:AM448)</f>
        <v>150304</v>
      </c>
    </row>
    <row r="449" spans="39:40" x14ac:dyDescent="0.2">
      <c r="AM449" s="171">
        <f t="shared" si="17"/>
        <v>673</v>
      </c>
      <c r="AN449" s="171">
        <f>SUM(AM$1:AM449)</f>
        <v>150977</v>
      </c>
    </row>
    <row r="450" spans="39:40" x14ac:dyDescent="0.2">
      <c r="AM450" s="171">
        <f t="shared" ref="AM450:AM513" si="18">1+3*ROUNDDOWN(ROW(AM450)/2.000001,)</f>
        <v>673</v>
      </c>
      <c r="AN450" s="171">
        <f>SUM(AM$1:AM450)</f>
        <v>151650</v>
      </c>
    </row>
    <row r="451" spans="39:40" x14ac:dyDescent="0.2">
      <c r="AM451" s="171">
        <f t="shared" si="18"/>
        <v>676</v>
      </c>
      <c r="AN451" s="171">
        <f>SUM(AM$1:AM451)</f>
        <v>152326</v>
      </c>
    </row>
    <row r="452" spans="39:40" x14ac:dyDescent="0.2">
      <c r="AM452" s="171">
        <f t="shared" si="18"/>
        <v>676</v>
      </c>
      <c r="AN452" s="171">
        <f>SUM(AM$1:AM452)</f>
        <v>153002</v>
      </c>
    </row>
    <row r="453" spans="39:40" x14ac:dyDescent="0.2">
      <c r="AM453" s="171">
        <f t="shared" si="18"/>
        <v>679</v>
      </c>
      <c r="AN453" s="171">
        <f>SUM(AM$1:AM453)</f>
        <v>153681</v>
      </c>
    </row>
    <row r="454" spans="39:40" x14ac:dyDescent="0.2">
      <c r="AM454" s="171">
        <f t="shared" si="18"/>
        <v>679</v>
      </c>
      <c r="AN454" s="171">
        <f>SUM(AM$1:AM454)</f>
        <v>154360</v>
      </c>
    </row>
    <row r="455" spans="39:40" x14ac:dyDescent="0.2">
      <c r="AM455" s="171">
        <f t="shared" si="18"/>
        <v>682</v>
      </c>
      <c r="AN455" s="171">
        <f>SUM(AM$1:AM455)</f>
        <v>155042</v>
      </c>
    </row>
    <row r="456" spans="39:40" x14ac:dyDescent="0.2">
      <c r="AM456" s="171">
        <f t="shared" si="18"/>
        <v>682</v>
      </c>
      <c r="AN456" s="171">
        <f>SUM(AM$1:AM456)</f>
        <v>155724</v>
      </c>
    </row>
    <row r="457" spans="39:40" x14ac:dyDescent="0.2">
      <c r="AM457" s="171">
        <f t="shared" si="18"/>
        <v>685</v>
      </c>
      <c r="AN457" s="171">
        <f>SUM(AM$1:AM457)</f>
        <v>156409</v>
      </c>
    </row>
    <row r="458" spans="39:40" x14ac:dyDescent="0.2">
      <c r="AM458" s="171">
        <f t="shared" si="18"/>
        <v>685</v>
      </c>
      <c r="AN458" s="171">
        <f>SUM(AM$1:AM458)</f>
        <v>157094</v>
      </c>
    </row>
    <row r="459" spans="39:40" x14ac:dyDescent="0.2">
      <c r="AM459" s="171">
        <f t="shared" si="18"/>
        <v>688</v>
      </c>
      <c r="AN459" s="171">
        <f>SUM(AM$1:AM459)</f>
        <v>157782</v>
      </c>
    </row>
    <row r="460" spans="39:40" x14ac:dyDescent="0.2">
      <c r="AM460" s="171">
        <f t="shared" si="18"/>
        <v>688</v>
      </c>
      <c r="AN460" s="171">
        <f>SUM(AM$1:AM460)</f>
        <v>158470</v>
      </c>
    </row>
    <row r="461" spans="39:40" x14ac:dyDescent="0.2">
      <c r="AM461" s="171">
        <f t="shared" si="18"/>
        <v>691</v>
      </c>
      <c r="AN461" s="171">
        <f>SUM(AM$1:AM461)</f>
        <v>159161</v>
      </c>
    </row>
    <row r="462" spans="39:40" x14ac:dyDescent="0.2">
      <c r="AM462" s="171">
        <f t="shared" si="18"/>
        <v>691</v>
      </c>
      <c r="AN462" s="171">
        <f>SUM(AM$1:AM462)</f>
        <v>159852</v>
      </c>
    </row>
    <row r="463" spans="39:40" x14ac:dyDescent="0.2">
      <c r="AM463" s="171">
        <f t="shared" si="18"/>
        <v>694</v>
      </c>
      <c r="AN463" s="171">
        <f>SUM(AM$1:AM463)</f>
        <v>160546</v>
      </c>
    </row>
    <row r="464" spans="39:40" x14ac:dyDescent="0.2">
      <c r="AM464" s="171">
        <f t="shared" si="18"/>
        <v>694</v>
      </c>
      <c r="AN464" s="171">
        <f>SUM(AM$1:AM464)</f>
        <v>161240</v>
      </c>
    </row>
    <row r="465" spans="39:40" x14ac:dyDescent="0.2">
      <c r="AM465" s="171">
        <f t="shared" si="18"/>
        <v>697</v>
      </c>
      <c r="AN465" s="171">
        <f>SUM(AM$1:AM465)</f>
        <v>161937</v>
      </c>
    </row>
    <row r="466" spans="39:40" x14ac:dyDescent="0.2">
      <c r="AM466" s="171">
        <f t="shared" si="18"/>
        <v>697</v>
      </c>
      <c r="AN466" s="171">
        <f>SUM(AM$1:AM466)</f>
        <v>162634</v>
      </c>
    </row>
    <row r="467" spans="39:40" x14ac:dyDescent="0.2">
      <c r="AM467" s="171">
        <f t="shared" si="18"/>
        <v>700</v>
      </c>
      <c r="AN467" s="171">
        <f>SUM(AM$1:AM467)</f>
        <v>163334</v>
      </c>
    </row>
    <row r="468" spans="39:40" x14ac:dyDescent="0.2">
      <c r="AM468" s="171">
        <f t="shared" si="18"/>
        <v>700</v>
      </c>
      <c r="AN468" s="171">
        <f>SUM(AM$1:AM468)</f>
        <v>164034</v>
      </c>
    </row>
    <row r="469" spans="39:40" x14ac:dyDescent="0.2">
      <c r="AM469" s="171">
        <f t="shared" si="18"/>
        <v>703</v>
      </c>
      <c r="AN469" s="171">
        <f>SUM(AM$1:AM469)</f>
        <v>164737</v>
      </c>
    </row>
    <row r="470" spans="39:40" x14ac:dyDescent="0.2">
      <c r="AM470" s="171">
        <f t="shared" si="18"/>
        <v>703</v>
      </c>
      <c r="AN470" s="171">
        <f>SUM(AM$1:AM470)</f>
        <v>165440</v>
      </c>
    </row>
    <row r="471" spans="39:40" x14ac:dyDescent="0.2">
      <c r="AM471" s="171">
        <f t="shared" si="18"/>
        <v>706</v>
      </c>
      <c r="AN471" s="171">
        <f>SUM(AM$1:AM471)</f>
        <v>166146</v>
      </c>
    </row>
    <row r="472" spans="39:40" x14ac:dyDescent="0.2">
      <c r="AM472" s="171">
        <f t="shared" si="18"/>
        <v>706</v>
      </c>
      <c r="AN472" s="171">
        <f>SUM(AM$1:AM472)</f>
        <v>166852</v>
      </c>
    </row>
    <row r="473" spans="39:40" x14ac:dyDescent="0.2">
      <c r="AM473" s="171">
        <f t="shared" si="18"/>
        <v>709</v>
      </c>
      <c r="AN473" s="171">
        <f>SUM(AM$1:AM473)</f>
        <v>167561</v>
      </c>
    </row>
    <row r="474" spans="39:40" x14ac:dyDescent="0.2">
      <c r="AM474" s="171">
        <f t="shared" si="18"/>
        <v>709</v>
      </c>
      <c r="AN474" s="171">
        <f>SUM(AM$1:AM474)</f>
        <v>168270</v>
      </c>
    </row>
    <row r="475" spans="39:40" x14ac:dyDescent="0.2">
      <c r="AM475" s="171">
        <f t="shared" si="18"/>
        <v>712</v>
      </c>
      <c r="AN475" s="171">
        <f>SUM(AM$1:AM475)</f>
        <v>168982</v>
      </c>
    </row>
    <row r="476" spans="39:40" x14ac:dyDescent="0.2">
      <c r="AM476" s="171">
        <f t="shared" si="18"/>
        <v>712</v>
      </c>
      <c r="AN476" s="171">
        <f>SUM(AM$1:AM476)</f>
        <v>169694</v>
      </c>
    </row>
    <row r="477" spans="39:40" x14ac:dyDescent="0.2">
      <c r="AM477" s="171">
        <f t="shared" si="18"/>
        <v>715</v>
      </c>
      <c r="AN477" s="171">
        <f>SUM(AM$1:AM477)</f>
        <v>170409</v>
      </c>
    </row>
    <row r="478" spans="39:40" x14ac:dyDescent="0.2">
      <c r="AM478" s="171">
        <f t="shared" si="18"/>
        <v>715</v>
      </c>
      <c r="AN478" s="171">
        <f>SUM(AM$1:AM478)</f>
        <v>171124</v>
      </c>
    </row>
    <row r="479" spans="39:40" x14ac:dyDescent="0.2">
      <c r="AM479" s="171">
        <f t="shared" si="18"/>
        <v>718</v>
      </c>
      <c r="AN479" s="171">
        <f>SUM(AM$1:AM479)</f>
        <v>171842</v>
      </c>
    </row>
    <row r="480" spans="39:40" x14ac:dyDescent="0.2">
      <c r="AM480" s="171">
        <f t="shared" si="18"/>
        <v>718</v>
      </c>
      <c r="AN480" s="171">
        <f>SUM(AM$1:AM480)</f>
        <v>172560</v>
      </c>
    </row>
    <row r="481" spans="39:40" x14ac:dyDescent="0.2">
      <c r="AM481" s="171">
        <f t="shared" si="18"/>
        <v>721</v>
      </c>
      <c r="AN481" s="171">
        <f>SUM(AM$1:AM481)</f>
        <v>173281</v>
      </c>
    </row>
    <row r="482" spans="39:40" x14ac:dyDescent="0.2">
      <c r="AM482" s="171">
        <f t="shared" si="18"/>
        <v>721</v>
      </c>
      <c r="AN482" s="171">
        <f>SUM(AM$1:AM482)</f>
        <v>174002</v>
      </c>
    </row>
    <row r="483" spans="39:40" x14ac:dyDescent="0.2">
      <c r="AM483" s="171">
        <f t="shared" si="18"/>
        <v>724</v>
      </c>
      <c r="AN483" s="171">
        <f>SUM(AM$1:AM483)</f>
        <v>174726</v>
      </c>
    </row>
    <row r="484" spans="39:40" x14ac:dyDescent="0.2">
      <c r="AM484" s="171">
        <f t="shared" si="18"/>
        <v>724</v>
      </c>
      <c r="AN484" s="171">
        <f>SUM(AM$1:AM484)</f>
        <v>175450</v>
      </c>
    </row>
    <row r="485" spans="39:40" x14ac:dyDescent="0.2">
      <c r="AM485" s="171">
        <f t="shared" si="18"/>
        <v>727</v>
      </c>
      <c r="AN485" s="171">
        <f>SUM(AM$1:AM485)</f>
        <v>176177</v>
      </c>
    </row>
    <row r="486" spans="39:40" x14ac:dyDescent="0.2">
      <c r="AM486" s="171">
        <f t="shared" si="18"/>
        <v>727</v>
      </c>
      <c r="AN486" s="171">
        <f>SUM(AM$1:AM486)</f>
        <v>176904</v>
      </c>
    </row>
    <row r="487" spans="39:40" x14ac:dyDescent="0.2">
      <c r="AM487" s="171">
        <f t="shared" si="18"/>
        <v>730</v>
      </c>
      <c r="AN487" s="171">
        <f>SUM(AM$1:AM487)</f>
        <v>177634</v>
      </c>
    </row>
    <row r="488" spans="39:40" x14ac:dyDescent="0.2">
      <c r="AM488" s="171">
        <f t="shared" si="18"/>
        <v>730</v>
      </c>
      <c r="AN488" s="171">
        <f>SUM(AM$1:AM488)</f>
        <v>178364</v>
      </c>
    </row>
    <row r="489" spans="39:40" x14ac:dyDescent="0.2">
      <c r="AM489" s="171">
        <f t="shared" si="18"/>
        <v>733</v>
      </c>
      <c r="AN489" s="171">
        <f>SUM(AM$1:AM489)</f>
        <v>179097</v>
      </c>
    </row>
    <row r="490" spans="39:40" x14ac:dyDescent="0.2">
      <c r="AM490" s="171">
        <f t="shared" si="18"/>
        <v>733</v>
      </c>
      <c r="AN490" s="171">
        <f>SUM(AM$1:AM490)</f>
        <v>179830</v>
      </c>
    </row>
    <row r="491" spans="39:40" x14ac:dyDescent="0.2">
      <c r="AM491" s="171">
        <f t="shared" si="18"/>
        <v>736</v>
      </c>
      <c r="AN491" s="171">
        <f>SUM(AM$1:AM491)</f>
        <v>180566</v>
      </c>
    </row>
    <row r="492" spans="39:40" x14ac:dyDescent="0.2">
      <c r="AM492" s="171">
        <f t="shared" si="18"/>
        <v>736</v>
      </c>
      <c r="AN492" s="171">
        <f>SUM(AM$1:AM492)</f>
        <v>181302</v>
      </c>
    </row>
    <row r="493" spans="39:40" x14ac:dyDescent="0.2">
      <c r="AM493" s="171">
        <f t="shared" si="18"/>
        <v>739</v>
      </c>
      <c r="AN493" s="171">
        <f>SUM(AM$1:AM493)</f>
        <v>182041</v>
      </c>
    </row>
    <row r="494" spans="39:40" x14ac:dyDescent="0.2">
      <c r="AM494" s="171">
        <f t="shared" si="18"/>
        <v>739</v>
      </c>
      <c r="AN494" s="171">
        <f>SUM(AM$1:AM494)</f>
        <v>182780</v>
      </c>
    </row>
    <row r="495" spans="39:40" x14ac:dyDescent="0.2">
      <c r="AM495" s="171">
        <f t="shared" si="18"/>
        <v>742</v>
      </c>
      <c r="AN495" s="171">
        <f>SUM(AM$1:AM495)</f>
        <v>183522</v>
      </c>
    </row>
    <row r="496" spans="39:40" x14ac:dyDescent="0.2">
      <c r="AM496" s="171">
        <f t="shared" si="18"/>
        <v>742</v>
      </c>
      <c r="AN496" s="171">
        <f>SUM(AM$1:AM496)</f>
        <v>184264</v>
      </c>
    </row>
    <row r="497" spans="39:40" x14ac:dyDescent="0.2">
      <c r="AM497" s="171">
        <f t="shared" si="18"/>
        <v>745</v>
      </c>
      <c r="AN497" s="171">
        <f>SUM(AM$1:AM497)</f>
        <v>185009</v>
      </c>
    </row>
    <row r="498" spans="39:40" x14ac:dyDescent="0.2">
      <c r="AM498" s="171">
        <f t="shared" si="18"/>
        <v>745</v>
      </c>
      <c r="AN498" s="171">
        <f>SUM(AM$1:AM498)</f>
        <v>185754</v>
      </c>
    </row>
    <row r="499" spans="39:40" x14ac:dyDescent="0.2">
      <c r="AM499" s="171">
        <f t="shared" si="18"/>
        <v>748</v>
      </c>
      <c r="AN499" s="171">
        <f>SUM(AM$1:AM499)</f>
        <v>186502</v>
      </c>
    </row>
    <row r="500" spans="39:40" x14ac:dyDescent="0.2">
      <c r="AM500" s="171">
        <f t="shared" si="18"/>
        <v>748</v>
      </c>
      <c r="AN500" s="171">
        <f>SUM(AM$1:AM500)</f>
        <v>187250</v>
      </c>
    </row>
    <row r="501" spans="39:40" x14ac:dyDescent="0.2">
      <c r="AM501" s="171">
        <f t="shared" si="18"/>
        <v>751</v>
      </c>
      <c r="AN501" s="171">
        <f>SUM(AM$1:AM501)</f>
        <v>188001</v>
      </c>
    </row>
    <row r="502" spans="39:40" x14ac:dyDescent="0.2">
      <c r="AM502" s="171">
        <f t="shared" si="18"/>
        <v>751</v>
      </c>
      <c r="AN502" s="171">
        <f>SUM(AM$1:AM502)</f>
        <v>188752</v>
      </c>
    </row>
    <row r="503" spans="39:40" x14ac:dyDescent="0.2">
      <c r="AM503" s="171">
        <f t="shared" si="18"/>
        <v>754</v>
      </c>
      <c r="AN503" s="171">
        <f>SUM(AM$1:AM503)</f>
        <v>189506</v>
      </c>
    </row>
    <row r="504" spans="39:40" x14ac:dyDescent="0.2">
      <c r="AM504" s="171">
        <f t="shared" si="18"/>
        <v>754</v>
      </c>
      <c r="AN504" s="171">
        <f>SUM(AM$1:AM504)</f>
        <v>190260</v>
      </c>
    </row>
    <row r="505" spans="39:40" x14ac:dyDescent="0.2">
      <c r="AM505" s="171">
        <f t="shared" si="18"/>
        <v>757</v>
      </c>
      <c r="AN505" s="171">
        <f>SUM(AM$1:AM505)</f>
        <v>191017</v>
      </c>
    </row>
    <row r="506" spans="39:40" x14ac:dyDescent="0.2">
      <c r="AM506" s="171">
        <f t="shared" si="18"/>
        <v>757</v>
      </c>
      <c r="AN506" s="171">
        <f>SUM(AM$1:AM506)</f>
        <v>191774</v>
      </c>
    </row>
    <row r="507" spans="39:40" x14ac:dyDescent="0.2">
      <c r="AM507" s="171">
        <f t="shared" si="18"/>
        <v>760</v>
      </c>
      <c r="AN507" s="171">
        <f>SUM(AM$1:AM507)</f>
        <v>192534</v>
      </c>
    </row>
    <row r="508" spans="39:40" x14ac:dyDescent="0.2">
      <c r="AM508" s="171">
        <f t="shared" si="18"/>
        <v>760</v>
      </c>
      <c r="AN508" s="171">
        <f>SUM(AM$1:AM508)</f>
        <v>193294</v>
      </c>
    </row>
    <row r="509" spans="39:40" x14ac:dyDescent="0.2">
      <c r="AM509" s="171">
        <f t="shared" si="18"/>
        <v>763</v>
      </c>
      <c r="AN509" s="171">
        <f>SUM(AM$1:AM509)</f>
        <v>194057</v>
      </c>
    </row>
    <row r="510" spans="39:40" x14ac:dyDescent="0.2">
      <c r="AM510" s="171">
        <f t="shared" si="18"/>
        <v>763</v>
      </c>
      <c r="AN510" s="171">
        <f>SUM(AM$1:AM510)</f>
        <v>194820</v>
      </c>
    </row>
    <row r="511" spans="39:40" x14ac:dyDescent="0.2">
      <c r="AM511" s="171">
        <f t="shared" si="18"/>
        <v>766</v>
      </c>
      <c r="AN511" s="171">
        <f>SUM(AM$1:AM511)</f>
        <v>195586</v>
      </c>
    </row>
    <row r="512" spans="39:40" x14ac:dyDescent="0.2">
      <c r="AM512" s="171">
        <f t="shared" si="18"/>
        <v>766</v>
      </c>
      <c r="AN512" s="171">
        <f>SUM(AM$1:AM512)</f>
        <v>196352</v>
      </c>
    </row>
    <row r="513" spans="39:40" x14ac:dyDescent="0.2">
      <c r="AM513" s="171">
        <f t="shared" si="18"/>
        <v>769</v>
      </c>
      <c r="AN513" s="171">
        <f>SUM(AM$1:AM513)</f>
        <v>197121</v>
      </c>
    </row>
    <row r="514" spans="39:40" x14ac:dyDescent="0.2">
      <c r="AM514" s="171">
        <f t="shared" ref="AM514:AM577" si="19">1+3*ROUNDDOWN(ROW(AM514)/2.000001,)</f>
        <v>769</v>
      </c>
      <c r="AN514" s="171">
        <f>SUM(AM$1:AM514)</f>
        <v>197890</v>
      </c>
    </row>
    <row r="515" spans="39:40" x14ac:dyDescent="0.2">
      <c r="AM515" s="171">
        <f t="shared" si="19"/>
        <v>772</v>
      </c>
      <c r="AN515" s="171">
        <f>SUM(AM$1:AM515)</f>
        <v>198662</v>
      </c>
    </row>
    <row r="516" spans="39:40" x14ac:dyDescent="0.2">
      <c r="AM516" s="171">
        <f t="shared" si="19"/>
        <v>772</v>
      </c>
      <c r="AN516" s="171">
        <f>SUM(AM$1:AM516)</f>
        <v>199434</v>
      </c>
    </row>
    <row r="517" spans="39:40" x14ac:dyDescent="0.2">
      <c r="AM517" s="171">
        <f t="shared" si="19"/>
        <v>775</v>
      </c>
      <c r="AN517" s="171">
        <f>SUM(AM$1:AM517)</f>
        <v>200209</v>
      </c>
    </row>
    <row r="518" spans="39:40" x14ac:dyDescent="0.2">
      <c r="AM518" s="171">
        <f t="shared" si="19"/>
        <v>775</v>
      </c>
      <c r="AN518" s="171">
        <f>SUM(AM$1:AM518)</f>
        <v>200984</v>
      </c>
    </row>
    <row r="519" spans="39:40" x14ac:dyDescent="0.2">
      <c r="AM519" s="171">
        <f t="shared" si="19"/>
        <v>778</v>
      </c>
      <c r="AN519" s="171">
        <f>SUM(AM$1:AM519)</f>
        <v>201762</v>
      </c>
    </row>
    <row r="520" spans="39:40" x14ac:dyDescent="0.2">
      <c r="AM520" s="171">
        <f t="shared" si="19"/>
        <v>778</v>
      </c>
      <c r="AN520" s="171">
        <f>SUM(AM$1:AM520)</f>
        <v>202540</v>
      </c>
    </row>
    <row r="521" spans="39:40" x14ac:dyDescent="0.2">
      <c r="AM521" s="171">
        <f t="shared" si="19"/>
        <v>781</v>
      </c>
      <c r="AN521" s="171">
        <f>SUM(AM$1:AM521)</f>
        <v>203321</v>
      </c>
    </row>
    <row r="522" spans="39:40" x14ac:dyDescent="0.2">
      <c r="AM522" s="171">
        <f t="shared" si="19"/>
        <v>781</v>
      </c>
      <c r="AN522" s="171">
        <f>SUM(AM$1:AM522)</f>
        <v>204102</v>
      </c>
    </row>
    <row r="523" spans="39:40" x14ac:dyDescent="0.2">
      <c r="AM523" s="171">
        <f t="shared" si="19"/>
        <v>784</v>
      </c>
      <c r="AN523" s="171">
        <f>SUM(AM$1:AM523)</f>
        <v>204886</v>
      </c>
    </row>
    <row r="524" spans="39:40" x14ac:dyDescent="0.2">
      <c r="AM524" s="171">
        <f t="shared" si="19"/>
        <v>784</v>
      </c>
      <c r="AN524" s="171">
        <f>SUM(AM$1:AM524)</f>
        <v>205670</v>
      </c>
    </row>
    <row r="525" spans="39:40" x14ac:dyDescent="0.2">
      <c r="AM525" s="171">
        <f t="shared" si="19"/>
        <v>787</v>
      </c>
      <c r="AN525" s="171">
        <f>SUM(AM$1:AM525)</f>
        <v>206457</v>
      </c>
    </row>
    <row r="526" spans="39:40" x14ac:dyDescent="0.2">
      <c r="AM526" s="171">
        <f t="shared" si="19"/>
        <v>787</v>
      </c>
      <c r="AN526" s="171">
        <f>SUM(AM$1:AM526)</f>
        <v>207244</v>
      </c>
    </row>
    <row r="527" spans="39:40" x14ac:dyDescent="0.2">
      <c r="AM527" s="171">
        <f t="shared" si="19"/>
        <v>790</v>
      </c>
      <c r="AN527" s="171">
        <f>SUM(AM$1:AM527)</f>
        <v>208034</v>
      </c>
    </row>
    <row r="528" spans="39:40" x14ac:dyDescent="0.2">
      <c r="AM528" s="171">
        <f t="shared" si="19"/>
        <v>790</v>
      </c>
      <c r="AN528" s="171">
        <f>SUM(AM$1:AM528)</f>
        <v>208824</v>
      </c>
    </row>
    <row r="529" spans="39:40" x14ac:dyDescent="0.2">
      <c r="AM529" s="171">
        <f t="shared" si="19"/>
        <v>793</v>
      </c>
      <c r="AN529" s="171">
        <f>SUM(AM$1:AM529)</f>
        <v>209617</v>
      </c>
    </row>
    <row r="530" spans="39:40" x14ac:dyDescent="0.2">
      <c r="AM530" s="171">
        <f t="shared" si="19"/>
        <v>793</v>
      </c>
      <c r="AN530" s="171">
        <f>SUM(AM$1:AM530)</f>
        <v>210410</v>
      </c>
    </row>
    <row r="531" spans="39:40" x14ac:dyDescent="0.2">
      <c r="AM531" s="171">
        <f t="shared" si="19"/>
        <v>796</v>
      </c>
      <c r="AN531" s="171">
        <f>SUM(AM$1:AM531)</f>
        <v>211206</v>
      </c>
    </row>
    <row r="532" spans="39:40" x14ac:dyDescent="0.2">
      <c r="AM532" s="171">
        <f t="shared" si="19"/>
        <v>796</v>
      </c>
      <c r="AN532" s="171">
        <f>SUM(AM$1:AM532)</f>
        <v>212002</v>
      </c>
    </row>
    <row r="533" spans="39:40" x14ac:dyDescent="0.2">
      <c r="AM533" s="171">
        <f t="shared" si="19"/>
        <v>799</v>
      </c>
      <c r="AN533" s="171">
        <f>SUM(AM$1:AM533)</f>
        <v>212801</v>
      </c>
    </row>
    <row r="534" spans="39:40" x14ac:dyDescent="0.2">
      <c r="AM534" s="171">
        <f t="shared" si="19"/>
        <v>799</v>
      </c>
      <c r="AN534" s="171">
        <f>SUM(AM$1:AM534)</f>
        <v>213600</v>
      </c>
    </row>
    <row r="535" spans="39:40" x14ac:dyDescent="0.2">
      <c r="AM535" s="171">
        <f t="shared" si="19"/>
        <v>802</v>
      </c>
      <c r="AN535" s="171">
        <f>SUM(AM$1:AM535)</f>
        <v>214402</v>
      </c>
    </row>
    <row r="536" spans="39:40" x14ac:dyDescent="0.2">
      <c r="AM536" s="171">
        <f t="shared" si="19"/>
        <v>802</v>
      </c>
      <c r="AN536" s="171">
        <f>SUM(AM$1:AM536)</f>
        <v>215204</v>
      </c>
    </row>
    <row r="537" spans="39:40" x14ac:dyDescent="0.2">
      <c r="AM537" s="171">
        <f t="shared" si="19"/>
        <v>805</v>
      </c>
      <c r="AN537" s="171">
        <f>SUM(AM$1:AM537)</f>
        <v>216009</v>
      </c>
    </row>
    <row r="538" spans="39:40" x14ac:dyDescent="0.2">
      <c r="AM538" s="171">
        <f t="shared" si="19"/>
        <v>805</v>
      </c>
      <c r="AN538" s="171">
        <f>SUM(AM$1:AM538)</f>
        <v>216814</v>
      </c>
    </row>
    <row r="539" spans="39:40" x14ac:dyDescent="0.2">
      <c r="AM539" s="171">
        <f t="shared" si="19"/>
        <v>808</v>
      </c>
      <c r="AN539" s="171">
        <f>SUM(AM$1:AM539)</f>
        <v>217622</v>
      </c>
    </row>
    <row r="540" spans="39:40" x14ac:dyDescent="0.2">
      <c r="AM540" s="171">
        <f t="shared" si="19"/>
        <v>808</v>
      </c>
      <c r="AN540" s="171">
        <f>SUM(AM$1:AM540)</f>
        <v>218430</v>
      </c>
    </row>
    <row r="541" spans="39:40" x14ac:dyDescent="0.2">
      <c r="AM541" s="171">
        <f t="shared" si="19"/>
        <v>811</v>
      </c>
      <c r="AN541" s="171">
        <f>SUM(AM$1:AM541)</f>
        <v>219241</v>
      </c>
    </row>
    <row r="542" spans="39:40" x14ac:dyDescent="0.2">
      <c r="AM542" s="171">
        <f t="shared" si="19"/>
        <v>811</v>
      </c>
      <c r="AN542" s="171">
        <f>SUM(AM$1:AM542)</f>
        <v>220052</v>
      </c>
    </row>
    <row r="543" spans="39:40" x14ac:dyDescent="0.2">
      <c r="AM543" s="171">
        <f t="shared" si="19"/>
        <v>814</v>
      </c>
      <c r="AN543" s="171">
        <f>SUM(AM$1:AM543)</f>
        <v>220866</v>
      </c>
    </row>
    <row r="544" spans="39:40" x14ac:dyDescent="0.2">
      <c r="AM544" s="171">
        <f t="shared" si="19"/>
        <v>814</v>
      </c>
      <c r="AN544" s="171">
        <f>SUM(AM$1:AM544)</f>
        <v>221680</v>
      </c>
    </row>
    <row r="545" spans="39:40" x14ac:dyDescent="0.2">
      <c r="AM545" s="171">
        <f t="shared" si="19"/>
        <v>817</v>
      </c>
      <c r="AN545" s="171">
        <f>SUM(AM$1:AM545)</f>
        <v>222497</v>
      </c>
    </row>
    <row r="546" spans="39:40" x14ac:dyDescent="0.2">
      <c r="AM546" s="171">
        <f t="shared" si="19"/>
        <v>817</v>
      </c>
      <c r="AN546" s="171">
        <f>SUM(AM$1:AM546)</f>
        <v>223314</v>
      </c>
    </row>
    <row r="547" spans="39:40" x14ac:dyDescent="0.2">
      <c r="AM547" s="171">
        <f t="shared" si="19"/>
        <v>820</v>
      </c>
      <c r="AN547" s="171">
        <f>SUM(AM$1:AM547)</f>
        <v>224134</v>
      </c>
    </row>
    <row r="548" spans="39:40" x14ac:dyDescent="0.2">
      <c r="AM548" s="171">
        <f t="shared" si="19"/>
        <v>820</v>
      </c>
      <c r="AN548" s="171">
        <f>SUM(AM$1:AM548)</f>
        <v>224954</v>
      </c>
    </row>
    <row r="549" spans="39:40" x14ac:dyDescent="0.2">
      <c r="AM549" s="171">
        <f t="shared" si="19"/>
        <v>823</v>
      </c>
      <c r="AN549" s="171">
        <f>SUM(AM$1:AM549)</f>
        <v>225777</v>
      </c>
    </row>
    <row r="550" spans="39:40" x14ac:dyDescent="0.2">
      <c r="AM550" s="171">
        <f t="shared" si="19"/>
        <v>823</v>
      </c>
      <c r="AN550" s="171">
        <f>SUM(AM$1:AM550)</f>
        <v>226600</v>
      </c>
    </row>
    <row r="551" spans="39:40" x14ac:dyDescent="0.2">
      <c r="AM551" s="171">
        <f t="shared" si="19"/>
        <v>826</v>
      </c>
      <c r="AN551" s="171">
        <f>SUM(AM$1:AM551)</f>
        <v>227426</v>
      </c>
    </row>
    <row r="552" spans="39:40" x14ac:dyDescent="0.2">
      <c r="AM552" s="171">
        <f t="shared" si="19"/>
        <v>826</v>
      </c>
      <c r="AN552" s="171">
        <f>SUM(AM$1:AM552)</f>
        <v>228252</v>
      </c>
    </row>
    <row r="553" spans="39:40" x14ac:dyDescent="0.2">
      <c r="AM553" s="171">
        <f t="shared" si="19"/>
        <v>829</v>
      </c>
      <c r="AN553" s="171">
        <f>SUM(AM$1:AM553)</f>
        <v>229081</v>
      </c>
    </row>
    <row r="554" spans="39:40" x14ac:dyDescent="0.2">
      <c r="AM554" s="171">
        <f t="shared" si="19"/>
        <v>829</v>
      </c>
      <c r="AN554" s="171">
        <f>SUM(AM$1:AM554)</f>
        <v>229910</v>
      </c>
    </row>
    <row r="555" spans="39:40" x14ac:dyDescent="0.2">
      <c r="AM555" s="171">
        <f t="shared" si="19"/>
        <v>832</v>
      </c>
      <c r="AN555" s="171">
        <f>SUM(AM$1:AM555)</f>
        <v>230742</v>
      </c>
    </row>
    <row r="556" spans="39:40" x14ac:dyDescent="0.2">
      <c r="AM556" s="171">
        <f t="shared" si="19"/>
        <v>832</v>
      </c>
      <c r="AN556" s="171">
        <f>SUM(AM$1:AM556)</f>
        <v>231574</v>
      </c>
    </row>
    <row r="557" spans="39:40" x14ac:dyDescent="0.2">
      <c r="AM557" s="171">
        <f t="shared" si="19"/>
        <v>835</v>
      </c>
      <c r="AN557" s="171">
        <f>SUM(AM$1:AM557)</f>
        <v>232409</v>
      </c>
    </row>
    <row r="558" spans="39:40" x14ac:dyDescent="0.2">
      <c r="AM558" s="171">
        <f t="shared" si="19"/>
        <v>835</v>
      </c>
      <c r="AN558" s="171">
        <f>SUM(AM$1:AM558)</f>
        <v>233244</v>
      </c>
    </row>
    <row r="559" spans="39:40" x14ac:dyDescent="0.2">
      <c r="AM559" s="171">
        <f t="shared" si="19"/>
        <v>838</v>
      </c>
      <c r="AN559" s="171">
        <f>SUM(AM$1:AM559)</f>
        <v>234082</v>
      </c>
    </row>
    <row r="560" spans="39:40" x14ac:dyDescent="0.2">
      <c r="AM560" s="171">
        <f t="shared" si="19"/>
        <v>838</v>
      </c>
      <c r="AN560" s="171">
        <f>SUM(AM$1:AM560)</f>
        <v>234920</v>
      </c>
    </row>
    <row r="561" spans="39:40" x14ac:dyDescent="0.2">
      <c r="AM561" s="171">
        <f t="shared" si="19"/>
        <v>841</v>
      </c>
      <c r="AN561" s="171">
        <f>SUM(AM$1:AM561)</f>
        <v>235761</v>
      </c>
    </row>
    <row r="562" spans="39:40" x14ac:dyDescent="0.2">
      <c r="AM562" s="171">
        <f t="shared" si="19"/>
        <v>841</v>
      </c>
      <c r="AN562" s="171">
        <f>SUM(AM$1:AM562)</f>
        <v>236602</v>
      </c>
    </row>
    <row r="563" spans="39:40" x14ac:dyDescent="0.2">
      <c r="AM563" s="171">
        <f t="shared" si="19"/>
        <v>844</v>
      </c>
      <c r="AN563" s="171">
        <f>SUM(AM$1:AM563)</f>
        <v>237446</v>
      </c>
    </row>
    <row r="564" spans="39:40" x14ac:dyDescent="0.2">
      <c r="AM564" s="171">
        <f t="shared" si="19"/>
        <v>844</v>
      </c>
      <c r="AN564" s="171">
        <f>SUM(AM$1:AM564)</f>
        <v>238290</v>
      </c>
    </row>
    <row r="565" spans="39:40" x14ac:dyDescent="0.2">
      <c r="AM565" s="171">
        <f t="shared" si="19"/>
        <v>847</v>
      </c>
      <c r="AN565" s="171">
        <f>SUM(AM$1:AM565)</f>
        <v>239137</v>
      </c>
    </row>
    <row r="566" spans="39:40" x14ac:dyDescent="0.2">
      <c r="AM566" s="171">
        <f t="shared" si="19"/>
        <v>847</v>
      </c>
      <c r="AN566" s="171">
        <f>SUM(AM$1:AM566)</f>
        <v>239984</v>
      </c>
    </row>
    <row r="567" spans="39:40" x14ac:dyDescent="0.2">
      <c r="AM567" s="171">
        <f t="shared" si="19"/>
        <v>850</v>
      </c>
      <c r="AN567" s="171">
        <f>SUM(AM$1:AM567)</f>
        <v>240834</v>
      </c>
    </row>
    <row r="568" spans="39:40" x14ac:dyDescent="0.2">
      <c r="AM568" s="171">
        <f t="shared" si="19"/>
        <v>850</v>
      </c>
      <c r="AN568" s="171">
        <f>SUM(AM$1:AM568)</f>
        <v>241684</v>
      </c>
    </row>
    <row r="569" spans="39:40" x14ac:dyDescent="0.2">
      <c r="AM569" s="171">
        <f t="shared" si="19"/>
        <v>853</v>
      </c>
      <c r="AN569" s="171">
        <f>SUM(AM$1:AM569)</f>
        <v>242537</v>
      </c>
    </row>
    <row r="570" spans="39:40" x14ac:dyDescent="0.2">
      <c r="AM570" s="171">
        <f t="shared" si="19"/>
        <v>853</v>
      </c>
      <c r="AN570" s="171">
        <f>SUM(AM$1:AM570)</f>
        <v>243390</v>
      </c>
    </row>
    <row r="571" spans="39:40" x14ac:dyDescent="0.2">
      <c r="AM571" s="171">
        <f t="shared" si="19"/>
        <v>856</v>
      </c>
      <c r="AN571" s="171">
        <f>SUM(AM$1:AM571)</f>
        <v>244246</v>
      </c>
    </row>
    <row r="572" spans="39:40" x14ac:dyDescent="0.2">
      <c r="AM572" s="171">
        <f t="shared" si="19"/>
        <v>856</v>
      </c>
      <c r="AN572" s="171">
        <f>SUM(AM$1:AM572)</f>
        <v>245102</v>
      </c>
    </row>
    <row r="573" spans="39:40" x14ac:dyDescent="0.2">
      <c r="AM573" s="171">
        <f t="shared" si="19"/>
        <v>859</v>
      </c>
      <c r="AN573" s="171">
        <f>SUM(AM$1:AM573)</f>
        <v>245961</v>
      </c>
    </row>
    <row r="574" spans="39:40" x14ac:dyDescent="0.2">
      <c r="AM574" s="171">
        <f t="shared" si="19"/>
        <v>859</v>
      </c>
      <c r="AN574" s="171">
        <f>SUM(AM$1:AM574)</f>
        <v>246820</v>
      </c>
    </row>
    <row r="575" spans="39:40" x14ac:dyDescent="0.2">
      <c r="AM575" s="171">
        <f t="shared" si="19"/>
        <v>862</v>
      </c>
      <c r="AN575" s="171">
        <f>SUM(AM$1:AM575)</f>
        <v>247682</v>
      </c>
    </row>
    <row r="576" spans="39:40" x14ac:dyDescent="0.2">
      <c r="AM576" s="171">
        <f t="shared" si="19"/>
        <v>862</v>
      </c>
      <c r="AN576" s="171">
        <f>SUM(AM$1:AM576)</f>
        <v>248544</v>
      </c>
    </row>
    <row r="577" spans="39:40" x14ac:dyDescent="0.2">
      <c r="AM577" s="171">
        <f t="shared" si="19"/>
        <v>865</v>
      </c>
      <c r="AN577" s="171">
        <f>SUM(AM$1:AM577)</f>
        <v>249409</v>
      </c>
    </row>
    <row r="578" spans="39:40" x14ac:dyDescent="0.2">
      <c r="AM578" s="171">
        <f t="shared" ref="AM578:AM641" si="20">1+3*ROUNDDOWN(ROW(AM578)/2.000001,)</f>
        <v>865</v>
      </c>
      <c r="AN578" s="171">
        <f>SUM(AM$1:AM578)</f>
        <v>250274</v>
      </c>
    </row>
    <row r="579" spans="39:40" x14ac:dyDescent="0.2">
      <c r="AM579" s="171">
        <f t="shared" si="20"/>
        <v>868</v>
      </c>
      <c r="AN579" s="171">
        <f>SUM(AM$1:AM579)</f>
        <v>251142</v>
      </c>
    </row>
    <row r="580" spans="39:40" x14ac:dyDescent="0.2">
      <c r="AM580" s="171">
        <f t="shared" si="20"/>
        <v>868</v>
      </c>
      <c r="AN580" s="171">
        <f>SUM(AM$1:AM580)</f>
        <v>252010</v>
      </c>
    </row>
    <row r="581" spans="39:40" x14ac:dyDescent="0.2">
      <c r="AM581" s="171">
        <f t="shared" si="20"/>
        <v>871</v>
      </c>
      <c r="AN581" s="171">
        <f>SUM(AM$1:AM581)</f>
        <v>252881</v>
      </c>
    </row>
    <row r="582" spans="39:40" x14ac:dyDescent="0.2">
      <c r="AM582" s="171">
        <f t="shared" si="20"/>
        <v>871</v>
      </c>
      <c r="AN582" s="171">
        <f>SUM(AM$1:AM582)</f>
        <v>253752</v>
      </c>
    </row>
    <row r="583" spans="39:40" x14ac:dyDescent="0.2">
      <c r="AM583" s="171">
        <f t="shared" si="20"/>
        <v>874</v>
      </c>
      <c r="AN583" s="171">
        <f>SUM(AM$1:AM583)</f>
        <v>254626</v>
      </c>
    </row>
    <row r="584" spans="39:40" x14ac:dyDescent="0.2">
      <c r="AM584" s="171">
        <f t="shared" si="20"/>
        <v>874</v>
      </c>
      <c r="AN584" s="171">
        <f>SUM(AM$1:AM584)</f>
        <v>255500</v>
      </c>
    </row>
    <row r="585" spans="39:40" x14ac:dyDescent="0.2">
      <c r="AM585" s="171">
        <f t="shared" si="20"/>
        <v>877</v>
      </c>
      <c r="AN585" s="171">
        <f>SUM(AM$1:AM585)</f>
        <v>256377</v>
      </c>
    </row>
    <row r="586" spans="39:40" x14ac:dyDescent="0.2">
      <c r="AM586" s="171">
        <f t="shared" si="20"/>
        <v>877</v>
      </c>
      <c r="AN586" s="171">
        <f>SUM(AM$1:AM586)</f>
        <v>257254</v>
      </c>
    </row>
    <row r="587" spans="39:40" x14ac:dyDescent="0.2">
      <c r="AM587" s="171">
        <f t="shared" si="20"/>
        <v>880</v>
      </c>
      <c r="AN587" s="171">
        <f>SUM(AM$1:AM587)</f>
        <v>258134</v>
      </c>
    </row>
    <row r="588" spans="39:40" x14ac:dyDescent="0.2">
      <c r="AM588" s="171">
        <f t="shared" si="20"/>
        <v>880</v>
      </c>
      <c r="AN588" s="171">
        <f>SUM(AM$1:AM588)</f>
        <v>259014</v>
      </c>
    </row>
    <row r="589" spans="39:40" x14ac:dyDescent="0.2">
      <c r="AM589" s="171">
        <f t="shared" si="20"/>
        <v>883</v>
      </c>
      <c r="AN589" s="171">
        <f>SUM(AM$1:AM589)</f>
        <v>259897</v>
      </c>
    </row>
    <row r="590" spans="39:40" x14ac:dyDescent="0.2">
      <c r="AM590" s="171">
        <f t="shared" si="20"/>
        <v>883</v>
      </c>
      <c r="AN590" s="171">
        <f>SUM(AM$1:AM590)</f>
        <v>260780</v>
      </c>
    </row>
    <row r="591" spans="39:40" x14ac:dyDescent="0.2">
      <c r="AM591" s="171">
        <f t="shared" si="20"/>
        <v>886</v>
      </c>
      <c r="AN591" s="171">
        <f>SUM(AM$1:AM591)</f>
        <v>261666</v>
      </c>
    </row>
    <row r="592" spans="39:40" x14ac:dyDescent="0.2">
      <c r="AM592" s="171">
        <f t="shared" si="20"/>
        <v>886</v>
      </c>
      <c r="AN592" s="171">
        <f>SUM(AM$1:AM592)</f>
        <v>262552</v>
      </c>
    </row>
    <row r="593" spans="39:40" x14ac:dyDescent="0.2">
      <c r="AM593" s="171">
        <f t="shared" si="20"/>
        <v>889</v>
      </c>
      <c r="AN593" s="171">
        <f>SUM(AM$1:AM593)</f>
        <v>263441</v>
      </c>
    </row>
    <row r="594" spans="39:40" x14ac:dyDescent="0.2">
      <c r="AM594" s="171">
        <f t="shared" si="20"/>
        <v>889</v>
      </c>
      <c r="AN594" s="171">
        <f>SUM(AM$1:AM594)</f>
        <v>264330</v>
      </c>
    </row>
    <row r="595" spans="39:40" x14ac:dyDescent="0.2">
      <c r="AM595" s="171">
        <f t="shared" si="20"/>
        <v>892</v>
      </c>
      <c r="AN595" s="171">
        <f>SUM(AM$1:AM595)</f>
        <v>265222</v>
      </c>
    </row>
    <row r="596" spans="39:40" x14ac:dyDescent="0.2">
      <c r="AM596" s="171">
        <f t="shared" si="20"/>
        <v>892</v>
      </c>
      <c r="AN596" s="171">
        <f>SUM(AM$1:AM596)</f>
        <v>266114</v>
      </c>
    </row>
    <row r="597" spans="39:40" x14ac:dyDescent="0.2">
      <c r="AM597" s="171">
        <f t="shared" si="20"/>
        <v>895</v>
      </c>
      <c r="AN597" s="171">
        <f>SUM(AM$1:AM597)</f>
        <v>267009</v>
      </c>
    </row>
    <row r="598" spans="39:40" x14ac:dyDescent="0.2">
      <c r="AM598" s="171">
        <f t="shared" si="20"/>
        <v>895</v>
      </c>
      <c r="AN598" s="171">
        <f>SUM(AM$1:AM598)</f>
        <v>267904</v>
      </c>
    </row>
    <row r="599" spans="39:40" x14ac:dyDescent="0.2">
      <c r="AM599" s="171">
        <f t="shared" si="20"/>
        <v>898</v>
      </c>
      <c r="AN599" s="171">
        <f>SUM(AM$1:AM599)</f>
        <v>268802</v>
      </c>
    </row>
    <row r="600" spans="39:40" x14ac:dyDescent="0.2">
      <c r="AM600" s="171">
        <f t="shared" si="20"/>
        <v>898</v>
      </c>
      <c r="AN600" s="171">
        <f>SUM(AM$1:AM600)</f>
        <v>269700</v>
      </c>
    </row>
    <row r="601" spans="39:40" x14ac:dyDescent="0.2">
      <c r="AM601" s="171">
        <f t="shared" si="20"/>
        <v>901</v>
      </c>
      <c r="AN601" s="171">
        <f>SUM(AM$1:AM601)</f>
        <v>270601</v>
      </c>
    </row>
    <row r="602" spans="39:40" x14ac:dyDescent="0.2">
      <c r="AM602" s="171">
        <f t="shared" si="20"/>
        <v>901</v>
      </c>
      <c r="AN602" s="171">
        <f>SUM(AM$1:AM602)</f>
        <v>271502</v>
      </c>
    </row>
    <row r="603" spans="39:40" x14ac:dyDescent="0.2">
      <c r="AM603" s="171">
        <f t="shared" si="20"/>
        <v>904</v>
      </c>
      <c r="AN603" s="171">
        <f>SUM(AM$1:AM603)</f>
        <v>272406</v>
      </c>
    </row>
    <row r="604" spans="39:40" x14ac:dyDescent="0.2">
      <c r="AM604" s="171">
        <f t="shared" si="20"/>
        <v>904</v>
      </c>
      <c r="AN604" s="171">
        <f>SUM(AM$1:AM604)</f>
        <v>273310</v>
      </c>
    </row>
    <row r="605" spans="39:40" x14ac:dyDescent="0.2">
      <c r="AM605" s="171">
        <f t="shared" si="20"/>
        <v>907</v>
      </c>
      <c r="AN605" s="171">
        <f>SUM(AM$1:AM605)</f>
        <v>274217</v>
      </c>
    </row>
    <row r="606" spans="39:40" x14ac:dyDescent="0.2">
      <c r="AM606" s="171">
        <f t="shared" si="20"/>
        <v>907</v>
      </c>
      <c r="AN606" s="171">
        <f>SUM(AM$1:AM606)</f>
        <v>275124</v>
      </c>
    </row>
    <row r="607" spans="39:40" x14ac:dyDescent="0.2">
      <c r="AM607" s="171">
        <f t="shared" si="20"/>
        <v>910</v>
      </c>
      <c r="AN607" s="171">
        <f>SUM(AM$1:AM607)</f>
        <v>276034</v>
      </c>
    </row>
    <row r="608" spans="39:40" x14ac:dyDescent="0.2">
      <c r="AM608" s="171">
        <f t="shared" si="20"/>
        <v>910</v>
      </c>
      <c r="AN608" s="171">
        <f>SUM(AM$1:AM608)</f>
        <v>276944</v>
      </c>
    </row>
    <row r="609" spans="39:40" x14ac:dyDescent="0.2">
      <c r="AM609" s="171">
        <f t="shared" si="20"/>
        <v>913</v>
      </c>
      <c r="AN609" s="171">
        <f>SUM(AM$1:AM609)</f>
        <v>277857</v>
      </c>
    </row>
    <row r="610" spans="39:40" x14ac:dyDescent="0.2">
      <c r="AM610" s="171">
        <f t="shared" si="20"/>
        <v>913</v>
      </c>
      <c r="AN610" s="171">
        <f>SUM(AM$1:AM610)</f>
        <v>278770</v>
      </c>
    </row>
    <row r="611" spans="39:40" x14ac:dyDescent="0.2">
      <c r="AM611" s="171">
        <f t="shared" si="20"/>
        <v>916</v>
      </c>
      <c r="AN611" s="171">
        <f>SUM(AM$1:AM611)</f>
        <v>279686</v>
      </c>
    </row>
    <row r="612" spans="39:40" x14ac:dyDescent="0.2">
      <c r="AM612" s="171">
        <f t="shared" si="20"/>
        <v>916</v>
      </c>
      <c r="AN612" s="171">
        <f>SUM(AM$1:AM612)</f>
        <v>280602</v>
      </c>
    </row>
    <row r="613" spans="39:40" x14ac:dyDescent="0.2">
      <c r="AM613" s="171">
        <f t="shared" si="20"/>
        <v>919</v>
      </c>
      <c r="AN613" s="171">
        <f>SUM(AM$1:AM613)</f>
        <v>281521</v>
      </c>
    </row>
    <row r="614" spans="39:40" x14ac:dyDescent="0.2">
      <c r="AM614" s="171">
        <f t="shared" si="20"/>
        <v>919</v>
      </c>
      <c r="AN614" s="171">
        <f>SUM(AM$1:AM614)</f>
        <v>282440</v>
      </c>
    </row>
    <row r="615" spans="39:40" x14ac:dyDescent="0.2">
      <c r="AM615" s="171">
        <f t="shared" si="20"/>
        <v>922</v>
      </c>
      <c r="AN615" s="171">
        <f>SUM(AM$1:AM615)</f>
        <v>283362</v>
      </c>
    </row>
    <row r="616" spans="39:40" x14ac:dyDescent="0.2">
      <c r="AM616" s="171">
        <f t="shared" si="20"/>
        <v>922</v>
      </c>
      <c r="AN616" s="171">
        <f>SUM(AM$1:AM616)</f>
        <v>284284</v>
      </c>
    </row>
    <row r="617" spans="39:40" x14ac:dyDescent="0.2">
      <c r="AM617" s="171">
        <f t="shared" si="20"/>
        <v>925</v>
      </c>
      <c r="AN617" s="171">
        <f>SUM(AM$1:AM617)</f>
        <v>285209</v>
      </c>
    </row>
    <row r="618" spans="39:40" x14ac:dyDescent="0.2">
      <c r="AM618" s="171">
        <f t="shared" si="20"/>
        <v>925</v>
      </c>
      <c r="AN618" s="171">
        <f>SUM(AM$1:AM618)</f>
        <v>286134</v>
      </c>
    </row>
    <row r="619" spans="39:40" x14ac:dyDescent="0.2">
      <c r="AM619" s="171">
        <f t="shared" si="20"/>
        <v>928</v>
      </c>
      <c r="AN619" s="171">
        <f>SUM(AM$1:AM619)</f>
        <v>287062</v>
      </c>
    </row>
    <row r="620" spans="39:40" x14ac:dyDescent="0.2">
      <c r="AM620" s="171">
        <f t="shared" si="20"/>
        <v>928</v>
      </c>
      <c r="AN620" s="171">
        <f>SUM(AM$1:AM620)</f>
        <v>287990</v>
      </c>
    </row>
    <row r="621" spans="39:40" x14ac:dyDescent="0.2">
      <c r="AM621" s="171">
        <f t="shared" si="20"/>
        <v>931</v>
      </c>
      <c r="AN621" s="171">
        <f>SUM(AM$1:AM621)</f>
        <v>288921</v>
      </c>
    </row>
    <row r="622" spans="39:40" x14ac:dyDescent="0.2">
      <c r="AM622" s="171">
        <f t="shared" si="20"/>
        <v>931</v>
      </c>
      <c r="AN622" s="171">
        <f>SUM(AM$1:AM622)</f>
        <v>289852</v>
      </c>
    </row>
    <row r="623" spans="39:40" x14ac:dyDescent="0.2">
      <c r="AM623" s="171">
        <f t="shared" si="20"/>
        <v>934</v>
      </c>
      <c r="AN623" s="171">
        <f>SUM(AM$1:AM623)</f>
        <v>290786</v>
      </c>
    </row>
    <row r="624" spans="39:40" x14ac:dyDescent="0.2">
      <c r="AM624" s="171">
        <f t="shared" si="20"/>
        <v>934</v>
      </c>
      <c r="AN624" s="171">
        <f>SUM(AM$1:AM624)</f>
        <v>291720</v>
      </c>
    </row>
    <row r="625" spans="39:40" x14ac:dyDescent="0.2">
      <c r="AM625" s="171">
        <f t="shared" si="20"/>
        <v>937</v>
      </c>
      <c r="AN625" s="171">
        <f>SUM(AM$1:AM625)</f>
        <v>292657</v>
      </c>
    </row>
    <row r="626" spans="39:40" x14ac:dyDescent="0.2">
      <c r="AM626" s="171">
        <f t="shared" si="20"/>
        <v>937</v>
      </c>
      <c r="AN626" s="171">
        <f>SUM(AM$1:AM626)</f>
        <v>293594</v>
      </c>
    </row>
    <row r="627" spans="39:40" x14ac:dyDescent="0.2">
      <c r="AM627" s="171">
        <f t="shared" si="20"/>
        <v>940</v>
      </c>
      <c r="AN627" s="171">
        <f>SUM(AM$1:AM627)</f>
        <v>294534</v>
      </c>
    </row>
    <row r="628" spans="39:40" x14ac:dyDescent="0.2">
      <c r="AM628" s="171">
        <f t="shared" si="20"/>
        <v>940</v>
      </c>
      <c r="AN628" s="171">
        <f>SUM(AM$1:AM628)</f>
        <v>295474</v>
      </c>
    </row>
    <row r="629" spans="39:40" x14ac:dyDescent="0.2">
      <c r="AM629" s="171">
        <f t="shared" si="20"/>
        <v>943</v>
      </c>
      <c r="AN629" s="171">
        <f>SUM(AM$1:AM629)</f>
        <v>296417</v>
      </c>
    </row>
    <row r="630" spans="39:40" x14ac:dyDescent="0.2">
      <c r="AM630" s="171">
        <f t="shared" si="20"/>
        <v>943</v>
      </c>
      <c r="AN630" s="171">
        <f>SUM(AM$1:AM630)</f>
        <v>297360</v>
      </c>
    </row>
    <row r="631" spans="39:40" x14ac:dyDescent="0.2">
      <c r="AM631" s="171">
        <f t="shared" si="20"/>
        <v>946</v>
      </c>
      <c r="AN631" s="171">
        <f>SUM(AM$1:AM631)</f>
        <v>298306</v>
      </c>
    </row>
    <row r="632" spans="39:40" x14ac:dyDescent="0.2">
      <c r="AM632" s="171">
        <f t="shared" si="20"/>
        <v>946</v>
      </c>
      <c r="AN632" s="171">
        <f>SUM(AM$1:AM632)</f>
        <v>299252</v>
      </c>
    </row>
    <row r="633" spans="39:40" x14ac:dyDescent="0.2">
      <c r="AM633" s="171">
        <f t="shared" si="20"/>
        <v>949</v>
      </c>
      <c r="AN633" s="171">
        <f>SUM(AM$1:AM633)</f>
        <v>300201</v>
      </c>
    </row>
    <row r="634" spans="39:40" x14ac:dyDescent="0.2">
      <c r="AM634" s="171">
        <f t="shared" si="20"/>
        <v>949</v>
      </c>
      <c r="AN634" s="171">
        <f>SUM(AM$1:AM634)</f>
        <v>301150</v>
      </c>
    </row>
    <row r="635" spans="39:40" x14ac:dyDescent="0.2">
      <c r="AM635" s="171">
        <f t="shared" si="20"/>
        <v>952</v>
      </c>
      <c r="AN635" s="171">
        <f>SUM(AM$1:AM635)</f>
        <v>302102</v>
      </c>
    </row>
    <row r="636" spans="39:40" x14ac:dyDescent="0.2">
      <c r="AM636" s="171">
        <f t="shared" si="20"/>
        <v>952</v>
      </c>
      <c r="AN636" s="171">
        <f>SUM(AM$1:AM636)</f>
        <v>303054</v>
      </c>
    </row>
    <row r="637" spans="39:40" x14ac:dyDescent="0.2">
      <c r="AM637" s="171">
        <f t="shared" si="20"/>
        <v>955</v>
      </c>
      <c r="AN637" s="171">
        <f>SUM(AM$1:AM637)</f>
        <v>304009</v>
      </c>
    </row>
    <row r="638" spans="39:40" x14ac:dyDescent="0.2">
      <c r="AM638" s="171">
        <f t="shared" si="20"/>
        <v>955</v>
      </c>
      <c r="AN638" s="171">
        <f>SUM(AM$1:AM638)</f>
        <v>304964</v>
      </c>
    </row>
    <row r="639" spans="39:40" x14ac:dyDescent="0.2">
      <c r="AM639" s="171">
        <f t="shared" si="20"/>
        <v>958</v>
      </c>
      <c r="AN639" s="171">
        <f>SUM(AM$1:AM639)</f>
        <v>305922</v>
      </c>
    </row>
    <row r="640" spans="39:40" x14ac:dyDescent="0.2">
      <c r="AM640" s="171">
        <f t="shared" si="20"/>
        <v>958</v>
      </c>
      <c r="AN640" s="171">
        <f>SUM(AM$1:AM640)</f>
        <v>306880</v>
      </c>
    </row>
    <row r="641" spans="39:40" x14ac:dyDescent="0.2">
      <c r="AM641" s="171">
        <f t="shared" si="20"/>
        <v>961</v>
      </c>
      <c r="AN641" s="171">
        <f>SUM(AM$1:AM641)</f>
        <v>307841</v>
      </c>
    </row>
    <row r="642" spans="39:40" x14ac:dyDescent="0.2">
      <c r="AM642" s="171">
        <f t="shared" ref="AM642:AM705" si="21">1+3*ROUNDDOWN(ROW(AM642)/2.000001,)</f>
        <v>961</v>
      </c>
      <c r="AN642" s="171">
        <f>SUM(AM$1:AM642)</f>
        <v>308802</v>
      </c>
    </row>
    <row r="643" spans="39:40" x14ac:dyDescent="0.2">
      <c r="AM643" s="171">
        <f t="shared" si="21"/>
        <v>964</v>
      </c>
      <c r="AN643" s="171">
        <f>SUM(AM$1:AM643)</f>
        <v>309766</v>
      </c>
    </row>
    <row r="644" spans="39:40" x14ac:dyDescent="0.2">
      <c r="AM644" s="171">
        <f t="shared" si="21"/>
        <v>964</v>
      </c>
      <c r="AN644" s="171">
        <f>SUM(AM$1:AM644)</f>
        <v>310730</v>
      </c>
    </row>
    <row r="645" spans="39:40" x14ac:dyDescent="0.2">
      <c r="AM645" s="171">
        <f t="shared" si="21"/>
        <v>967</v>
      </c>
      <c r="AN645" s="171">
        <f>SUM(AM$1:AM645)</f>
        <v>311697</v>
      </c>
    </row>
    <row r="646" spans="39:40" x14ac:dyDescent="0.2">
      <c r="AM646" s="171">
        <f t="shared" si="21"/>
        <v>967</v>
      </c>
      <c r="AN646" s="171">
        <f>SUM(AM$1:AM646)</f>
        <v>312664</v>
      </c>
    </row>
    <row r="647" spans="39:40" x14ac:dyDescent="0.2">
      <c r="AM647" s="171">
        <f t="shared" si="21"/>
        <v>970</v>
      </c>
      <c r="AN647" s="171">
        <f>SUM(AM$1:AM647)</f>
        <v>313634</v>
      </c>
    </row>
    <row r="648" spans="39:40" x14ac:dyDescent="0.2">
      <c r="AM648" s="171">
        <f t="shared" si="21"/>
        <v>970</v>
      </c>
      <c r="AN648" s="171">
        <f>SUM(AM$1:AM648)</f>
        <v>314604</v>
      </c>
    </row>
    <row r="649" spans="39:40" x14ac:dyDescent="0.2">
      <c r="AM649" s="171">
        <f t="shared" si="21"/>
        <v>973</v>
      </c>
      <c r="AN649" s="171">
        <f>SUM(AM$1:AM649)</f>
        <v>315577</v>
      </c>
    </row>
    <row r="650" spans="39:40" x14ac:dyDescent="0.2">
      <c r="AM650" s="171">
        <f t="shared" si="21"/>
        <v>973</v>
      </c>
      <c r="AN650" s="171">
        <f>SUM(AM$1:AM650)</f>
        <v>316550</v>
      </c>
    </row>
    <row r="651" spans="39:40" x14ac:dyDescent="0.2">
      <c r="AM651" s="171">
        <f t="shared" si="21"/>
        <v>976</v>
      </c>
      <c r="AN651" s="171">
        <f>SUM(AM$1:AM651)</f>
        <v>317526</v>
      </c>
    </row>
    <row r="652" spans="39:40" x14ac:dyDescent="0.2">
      <c r="AM652" s="171">
        <f t="shared" si="21"/>
        <v>976</v>
      </c>
      <c r="AN652" s="171">
        <f>SUM(AM$1:AM652)</f>
        <v>318502</v>
      </c>
    </row>
    <row r="653" spans="39:40" x14ac:dyDescent="0.2">
      <c r="AM653" s="171">
        <f t="shared" si="21"/>
        <v>979</v>
      </c>
      <c r="AN653" s="171">
        <f>SUM(AM$1:AM653)</f>
        <v>319481</v>
      </c>
    </row>
    <row r="654" spans="39:40" x14ac:dyDescent="0.2">
      <c r="AM654" s="171">
        <f t="shared" si="21"/>
        <v>979</v>
      </c>
      <c r="AN654" s="171">
        <f>SUM(AM$1:AM654)</f>
        <v>320460</v>
      </c>
    </row>
    <row r="655" spans="39:40" x14ac:dyDescent="0.2">
      <c r="AM655" s="171">
        <f t="shared" si="21"/>
        <v>982</v>
      </c>
      <c r="AN655" s="171">
        <f>SUM(AM$1:AM655)</f>
        <v>321442</v>
      </c>
    </row>
    <row r="656" spans="39:40" x14ac:dyDescent="0.2">
      <c r="AM656" s="171">
        <f t="shared" si="21"/>
        <v>982</v>
      </c>
      <c r="AN656" s="171">
        <f>SUM(AM$1:AM656)</f>
        <v>322424</v>
      </c>
    </row>
    <row r="657" spans="39:40" x14ac:dyDescent="0.2">
      <c r="AM657" s="171">
        <f t="shared" si="21"/>
        <v>985</v>
      </c>
      <c r="AN657" s="171">
        <f>SUM(AM$1:AM657)</f>
        <v>323409</v>
      </c>
    </row>
    <row r="658" spans="39:40" x14ac:dyDescent="0.2">
      <c r="AM658" s="171">
        <f t="shared" si="21"/>
        <v>985</v>
      </c>
      <c r="AN658" s="171">
        <f>SUM(AM$1:AM658)</f>
        <v>324394</v>
      </c>
    </row>
    <row r="659" spans="39:40" x14ac:dyDescent="0.2">
      <c r="AM659" s="171">
        <f t="shared" si="21"/>
        <v>988</v>
      </c>
      <c r="AN659" s="171">
        <f>SUM(AM$1:AM659)</f>
        <v>325382</v>
      </c>
    </row>
    <row r="660" spans="39:40" x14ac:dyDescent="0.2">
      <c r="AM660" s="171">
        <f t="shared" si="21"/>
        <v>988</v>
      </c>
      <c r="AN660" s="171">
        <f>SUM(AM$1:AM660)</f>
        <v>326370</v>
      </c>
    </row>
    <row r="661" spans="39:40" x14ac:dyDescent="0.2">
      <c r="AM661" s="171">
        <f t="shared" si="21"/>
        <v>991</v>
      </c>
      <c r="AN661" s="171">
        <f>SUM(AM$1:AM661)</f>
        <v>327361</v>
      </c>
    </row>
    <row r="662" spans="39:40" x14ac:dyDescent="0.2">
      <c r="AM662" s="171">
        <f t="shared" si="21"/>
        <v>991</v>
      </c>
      <c r="AN662" s="171">
        <f>SUM(AM$1:AM662)</f>
        <v>328352</v>
      </c>
    </row>
    <row r="663" spans="39:40" x14ac:dyDescent="0.2">
      <c r="AM663" s="171">
        <f t="shared" si="21"/>
        <v>994</v>
      </c>
      <c r="AN663" s="171">
        <f>SUM(AM$1:AM663)</f>
        <v>329346</v>
      </c>
    </row>
    <row r="664" spans="39:40" x14ac:dyDescent="0.2">
      <c r="AM664" s="171">
        <f t="shared" si="21"/>
        <v>994</v>
      </c>
      <c r="AN664" s="171">
        <f>SUM(AM$1:AM664)</f>
        <v>330340</v>
      </c>
    </row>
    <row r="665" spans="39:40" x14ac:dyDescent="0.2">
      <c r="AM665" s="171">
        <f t="shared" si="21"/>
        <v>997</v>
      </c>
      <c r="AN665" s="171">
        <f>SUM(AM$1:AM665)</f>
        <v>331337</v>
      </c>
    </row>
    <row r="666" spans="39:40" x14ac:dyDescent="0.2">
      <c r="AM666" s="171">
        <f t="shared" si="21"/>
        <v>997</v>
      </c>
      <c r="AN666" s="171">
        <f>SUM(AM$1:AM666)</f>
        <v>332334</v>
      </c>
    </row>
    <row r="667" spans="39:40" x14ac:dyDescent="0.2">
      <c r="AM667" s="171">
        <f t="shared" si="21"/>
        <v>1000</v>
      </c>
      <c r="AN667" s="171">
        <f>SUM(AM$1:AM667)</f>
        <v>333334</v>
      </c>
    </row>
    <row r="668" spans="39:40" x14ac:dyDescent="0.2">
      <c r="AM668" s="171">
        <f t="shared" si="21"/>
        <v>1000</v>
      </c>
      <c r="AN668" s="171">
        <f>SUM(AM$1:AM668)</f>
        <v>334334</v>
      </c>
    </row>
    <row r="669" spans="39:40" x14ac:dyDescent="0.2">
      <c r="AM669" s="171">
        <f t="shared" si="21"/>
        <v>1003</v>
      </c>
      <c r="AN669" s="171">
        <f>SUM(AM$1:AM669)</f>
        <v>335337</v>
      </c>
    </row>
    <row r="670" spans="39:40" x14ac:dyDescent="0.2">
      <c r="AM670" s="171">
        <f t="shared" si="21"/>
        <v>1003</v>
      </c>
      <c r="AN670" s="171">
        <f>SUM(AM$1:AM670)</f>
        <v>336340</v>
      </c>
    </row>
    <row r="671" spans="39:40" x14ac:dyDescent="0.2">
      <c r="AM671" s="171">
        <f t="shared" si="21"/>
        <v>1006</v>
      </c>
      <c r="AN671" s="171">
        <f>SUM(AM$1:AM671)</f>
        <v>337346</v>
      </c>
    </row>
    <row r="672" spans="39:40" x14ac:dyDescent="0.2">
      <c r="AM672" s="171">
        <f t="shared" si="21"/>
        <v>1006</v>
      </c>
      <c r="AN672" s="171">
        <f>SUM(AM$1:AM672)</f>
        <v>338352</v>
      </c>
    </row>
    <row r="673" spans="39:40" x14ac:dyDescent="0.2">
      <c r="AM673" s="171">
        <f t="shared" si="21"/>
        <v>1009</v>
      </c>
      <c r="AN673" s="171">
        <f>SUM(AM$1:AM673)</f>
        <v>339361</v>
      </c>
    </row>
    <row r="674" spans="39:40" x14ac:dyDescent="0.2">
      <c r="AM674" s="171">
        <f t="shared" si="21"/>
        <v>1009</v>
      </c>
      <c r="AN674" s="171">
        <f>SUM(AM$1:AM674)</f>
        <v>340370</v>
      </c>
    </row>
    <row r="675" spans="39:40" x14ac:dyDescent="0.2">
      <c r="AM675" s="171">
        <f t="shared" si="21"/>
        <v>1012</v>
      </c>
      <c r="AN675" s="171">
        <f>SUM(AM$1:AM675)</f>
        <v>341382</v>
      </c>
    </row>
    <row r="676" spans="39:40" x14ac:dyDescent="0.2">
      <c r="AM676" s="171">
        <f t="shared" si="21"/>
        <v>1012</v>
      </c>
      <c r="AN676" s="171">
        <f>SUM(AM$1:AM676)</f>
        <v>342394</v>
      </c>
    </row>
    <row r="677" spans="39:40" x14ac:dyDescent="0.2">
      <c r="AM677" s="171">
        <f t="shared" si="21"/>
        <v>1015</v>
      </c>
      <c r="AN677" s="171">
        <f>SUM(AM$1:AM677)</f>
        <v>343409</v>
      </c>
    </row>
    <row r="678" spans="39:40" x14ac:dyDescent="0.2">
      <c r="AM678" s="171">
        <f t="shared" si="21"/>
        <v>1015</v>
      </c>
      <c r="AN678" s="171">
        <f>SUM(AM$1:AM678)</f>
        <v>344424</v>
      </c>
    </row>
    <row r="679" spans="39:40" x14ac:dyDescent="0.2">
      <c r="AM679" s="171">
        <f t="shared" si="21"/>
        <v>1018</v>
      </c>
      <c r="AN679" s="171">
        <f>SUM(AM$1:AM679)</f>
        <v>345442</v>
      </c>
    </row>
    <row r="680" spans="39:40" x14ac:dyDescent="0.2">
      <c r="AM680" s="171">
        <f t="shared" si="21"/>
        <v>1018</v>
      </c>
      <c r="AN680" s="171">
        <f>SUM(AM$1:AM680)</f>
        <v>346460</v>
      </c>
    </row>
    <row r="681" spans="39:40" x14ac:dyDescent="0.2">
      <c r="AM681" s="171">
        <f t="shared" si="21"/>
        <v>1021</v>
      </c>
      <c r="AN681" s="171">
        <f>SUM(AM$1:AM681)</f>
        <v>347481</v>
      </c>
    </row>
    <row r="682" spans="39:40" x14ac:dyDescent="0.2">
      <c r="AM682" s="171">
        <f t="shared" si="21"/>
        <v>1021</v>
      </c>
      <c r="AN682" s="171">
        <f>SUM(AM$1:AM682)</f>
        <v>348502</v>
      </c>
    </row>
    <row r="683" spans="39:40" x14ac:dyDescent="0.2">
      <c r="AM683" s="171">
        <f t="shared" si="21"/>
        <v>1024</v>
      </c>
      <c r="AN683" s="171">
        <f>SUM(AM$1:AM683)</f>
        <v>349526</v>
      </c>
    </row>
    <row r="684" spans="39:40" x14ac:dyDescent="0.2">
      <c r="AM684" s="171">
        <f t="shared" si="21"/>
        <v>1024</v>
      </c>
      <c r="AN684" s="171">
        <f>SUM(AM$1:AM684)</f>
        <v>350550</v>
      </c>
    </row>
    <row r="685" spans="39:40" x14ac:dyDescent="0.2">
      <c r="AM685" s="171">
        <f t="shared" si="21"/>
        <v>1027</v>
      </c>
      <c r="AN685" s="171">
        <f>SUM(AM$1:AM685)</f>
        <v>351577</v>
      </c>
    </row>
    <row r="686" spans="39:40" x14ac:dyDescent="0.2">
      <c r="AM686" s="171">
        <f t="shared" si="21"/>
        <v>1027</v>
      </c>
      <c r="AN686" s="171">
        <f>SUM(AM$1:AM686)</f>
        <v>352604</v>
      </c>
    </row>
    <row r="687" spans="39:40" x14ac:dyDescent="0.2">
      <c r="AM687" s="171">
        <f t="shared" si="21"/>
        <v>1030</v>
      </c>
      <c r="AN687" s="171">
        <f>SUM(AM$1:AM687)</f>
        <v>353634</v>
      </c>
    </row>
    <row r="688" spans="39:40" x14ac:dyDescent="0.2">
      <c r="AM688" s="171">
        <f t="shared" si="21"/>
        <v>1030</v>
      </c>
      <c r="AN688" s="171">
        <f>SUM(AM$1:AM688)</f>
        <v>354664</v>
      </c>
    </row>
    <row r="689" spans="39:40" x14ac:dyDescent="0.2">
      <c r="AM689" s="171">
        <f t="shared" si="21"/>
        <v>1033</v>
      </c>
      <c r="AN689" s="171">
        <f>SUM(AM$1:AM689)</f>
        <v>355697</v>
      </c>
    </row>
    <row r="690" spans="39:40" x14ac:dyDescent="0.2">
      <c r="AM690" s="171">
        <f t="shared" si="21"/>
        <v>1033</v>
      </c>
      <c r="AN690" s="171">
        <f>SUM(AM$1:AM690)</f>
        <v>356730</v>
      </c>
    </row>
    <row r="691" spans="39:40" x14ac:dyDescent="0.2">
      <c r="AM691" s="171">
        <f t="shared" si="21"/>
        <v>1036</v>
      </c>
      <c r="AN691" s="171">
        <f>SUM(AM$1:AM691)</f>
        <v>357766</v>
      </c>
    </row>
    <row r="692" spans="39:40" x14ac:dyDescent="0.2">
      <c r="AM692" s="171">
        <f t="shared" si="21"/>
        <v>1036</v>
      </c>
      <c r="AN692" s="171">
        <f>SUM(AM$1:AM692)</f>
        <v>358802</v>
      </c>
    </row>
    <row r="693" spans="39:40" x14ac:dyDescent="0.2">
      <c r="AM693" s="171">
        <f t="shared" si="21"/>
        <v>1039</v>
      </c>
      <c r="AN693" s="171">
        <f>SUM(AM$1:AM693)</f>
        <v>359841</v>
      </c>
    </row>
    <row r="694" spans="39:40" x14ac:dyDescent="0.2">
      <c r="AM694" s="171">
        <f t="shared" si="21"/>
        <v>1039</v>
      </c>
      <c r="AN694" s="171">
        <f>SUM(AM$1:AM694)</f>
        <v>360880</v>
      </c>
    </row>
    <row r="695" spans="39:40" x14ac:dyDescent="0.2">
      <c r="AM695" s="171">
        <f t="shared" si="21"/>
        <v>1042</v>
      </c>
      <c r="AN695" s="171">
        <f>SUM(AM$1:AM695)</f>
        <v>361922</v>
      </c>
    </row>
    <row r="696" spans="39:40" x14ac:dyDescent="0.2">
      <c r="AM696" s="171">
        <f t="shared" si="21"/>
        <v>1042</v>
      </c>
      <c r="AN696" s="171">
        <f>SUM(AM$1:AM696)</f>
        <v>362964</v>
      </c>
    </row>
    <row r="697" spans="39:40" x14ac:dyDescent="0.2">
      <c r="AM697" s="171">
        <f t="shared" si="21"/>
        <v>1045</v>
      </c>
      <c r="AN697" s="171">
        <f>SUM(AM$1:AM697)</f>
        <v>364009</v>
      </c>
    </row>
    <row r="698" spans="39:40" x14ac:dyDescent="0.2">
      <c r="AM698" s="171">
        <f t="shared" si="21"/>
        <v>1045</v>
      </c>
      <c r="AN698" s="171">
        <f>SUM(AM$1:AM698)</f>
        <v>365054</v>
      </c>
    </row>
    <row r="699" spans="39:40" x14ac:dyDescent="0.2">
      <c r="AM699" s="171">
        <f t="shared" si="21"/>
        <v>1048</v>
      </c>
      <c r="AN699" s="171">
        <f>SUM(AM$1:AM699)</f>
        <v>366102</v>
      </c>
    </row>
    <row r="700" spans="39:40" x14ac:dyDescent="0.2">
      <c r="AM700" s="171">
        <f t="shared" si="21"/>
        <v>1048</v>
      </c>
      <c r="AN700" s="171">
        <f>SUM(AM$1:AM700)</f>
        <v>367150</v>
      </c>
    </row>
    <row r="701" spans="39:40" x14ac:dyDescent="0.2">
      <c r="AM701" s="171">
        <f t="shared" si="21"/>
        <v>1051</v>
      </c>
      <c r="AN701" s="171">
        <f>SUM(AM$1:AM701)</f>
        <v>368201</v>
      </c>
    </row>
    <row r="702" spans="39:40" x14ac:dyDescent="0.2">
      <c r="AM702" s="171">
        <f t="shared" si="21"/>
        <v>1051</v>
      </c>
      <c r="AN702" s="171">
        <f>SUM(AM$1:AM702)</f>
        <v>369252</v>
      </c>
    </row>
    <row r="703" spans="39:40" x14ac:dyDescent="0.2">
      <c r="AM703" s="171">
        <f t="shared" si="21"/>
        <v>1054</v>
      </c>
      <c r="AN703" s="171">
        <f>SUM(AM$1:AM703)</f>
        <v>370306</v>
      </c>
    </row>
    <row r="704" spans="39:40" x14ac:dyDescent="0.2">
      <c r="AM704" s="171">
        <f t="shared" si="21"/>
        <v>1054</v>
      </c>
      <c r="AN704" s="171">
        <f>SUM(AM$1:AM704)</f>
        <v>371360</v>
      </c>
    </row>
    <row r="705" spans="39:40" x14ac:dyDescent="0.2">
      <c r="AM705" s="171">
        <f t="shared" si="21"/>
        <v>1057</v>
      </c>
      <c r="AN705" s="171">
        <f>SUM(AM$1:AM705)</f>
        <v>372417</v>
      </c>
    </row>
    <row r="706" spans="39:40" x14ac:dyDescent="0.2">
      <c r="AM706" s="171">
        <f t="shared" ref="AM706:AM769" si="22">1+3*ROUNDDOWN(ROW(AM706)/2.000001,)</f>
        <v>1057</v>
      </c>
      <c r="AN706" s="171">
        <f>SUM(AM$1:AM706)</f>
        <v>373474</v>
      </c>
    </row>
    <row r="707" spans="39:40" x14ac:dyDescent="0.2">
      <c r="AM707" s="171">
        <f t="shared" si="22"/>
        <v>1060</v>
      </c>
      <c r="AN707" s="171">
        <f>SUM(AM$1:AM707)</f>
        <v>374534</v>
      </c>
    </row>
    <row r="708" spans="39:40" x14ac:dyDescent="0.2">
      <c r="AM708" s="171">
        <f t="shared" si="22"/>
        <v>1060</v>
      </c>
      <c r="AN708" s="171">
        <f>SUM(AM$1:AM708)</f>
        <v>375594</v>
      </c>
    </row>
    <row r="709" spans="39:40" x14ac:dyDescent="0.2">
      <c r="AM709" s="171">
        <f t="shared" si="22"/>
        <v>1063</v>
      </c>
      <c r="AN709" s="171">
        <f>SUM(AM$1:AM709)</f>
        <v>376657</v>
      </c>
    </row>
    <row r="710" spans="39:40" x14ac:dyDescent="0.2">
      <c r="AM710" s="171">
        <f t="shared" si="22"/>
        <v>1063</v>
      </c>
      <c r="AN710" s="171">
        <f>SUM(AM$1:AM710)</f>
        <v>377720</v>
      </c>
    </row>
    <row r="711" spans="39:40" x14ac:dyDescent="0.2">
      <c r="AM711" s="171">
        <f t="shared" si="22"/>
        <v>1066</v>
      </c>
      <c r="AN711" s="171">
        <f>SUM(AM$1:AM711)</f>
        <v>378786</v>
      </c>
    </row>
    <row r="712" spans="39:40" x14ac:dyDescent="0.2">
      <c r="AM712" s="171">
        <f t="shared" si="22"/>
        <v>1066</v>
      </c>
      <c r="AN712" s="171">
        <f>SUM(AM$1:AM712)</f>
        <v>379852</v>
      </c>
    </row>
    <row r="713" spans="39:40" x14ac:dyDescent="0.2">
      <c r="AM713" s="171">
        <f t="shared" si="22"/>
        <v>1069</v>
      </c>
      <c r="AN713" s="171">
        <f>SUM(AM$1:AM713)</f>
        <v>380921</v>
      </c>
    </row>
    <row r="714" spans="39:40" x14ac:dyDescent="0.2">
      <c r="AM714" s="171">
        <f t="shared" si="22"/>
        <v>1069</v>
      </c>
      <c r="AN714" s="171">
        <f>SUM(AM$1:AM714)</f>
        <v>381990</v>
      </c>
    </row>
    <row r="715" spans="39:40" x14ac:dyDescent="0.2">
      <c r="AM715" s="171">
        <f t="shared" si="22"/>
        <v>1072</v>
      </c>
      <c r="AN715" s="171">
        <f>SUM(AM$1:AM715)</f>
        <v>383062</v>
      </c>
    </row>
    <row r="716" spans="39:40" x14ac:dyDescent="0.2">
      <c r="AM716" s="171">
        <f t="shared" si="22"/>
        <v>1072</v>
      </c>
      <c r="AN716" s="171">
        <f>SUM(AM$1:AM716)</f>
        <v>384134</v>
      </c>
    </row>
    <row r="717" spans="39:40" x14ac:dyDescent="0.2">
      <c r="AM717" s="171">
        <f t="shared" si="22"/>
        <v>1075</v>
      </c>
      <c r="AN717" s="171">
        <f>SUM(AM$1:AM717)</f>
        <v>385209</v>
      </c>
    </row>
    <row r="718" spans="39:40" x14ac:dyDescent="0.2">
      <c r="AM718" s="171">
        <f t="shared" si="22"/>
        <v>1075</v>
      </c>
      <c r="AN718" s="171">
        <f>SUM(AM$1:AM718)</f>
        <v>386284</v>
      </c>
    </row>
    <row r="719" spans="39:40" x14ac:dyDescent="0.2">
      <c r="AM719" s="171">
        <f t="shared" si="22"/>
        <v>1078</v>
      </c>
      <c r="AN719" s="171">
        <f>SUM(AM$1:AM719)</f>
        <v>387362</v>
      </c>
    </row>
    <row r="720" spans="39:40" x14ac:dyDescent="0.2">
      <c r="AM720" s="171">
        <f t="shared" si="22"/>
        <v>1078</v>
      </c>
      <c r="AN720" s="171">
        <f>SUM(AM$1:AM720)</f>
        <v>388440</v>
      </c>
    </row>
    <row r="721" spans="39:40" x14ac:dyDescent="0.2">
      <c r="AM721" s="171">
        <f t="shared" si="22"/>
        <v>1081</v>
      </c>
      <c r="AN721" s="171">
        <f>SUM(AM$1:AM721)</f>
        <v>389521</v>
      </c>
    </row>
    <row r="722" spans="39:40" x14ac:dyDescent="0.2">
      <c r="AM722" s="171">
        <f t="shared" si="22"/>
        <v>1081</v>
      </c>
      <c r="AN722" s="171">
        <f>SUM(AM$1:AM722)</f>
        <v>390602</v>
      </c>
    </row>
    <row r="723" spans="39:40" x14ac:dyDescent="0.2">
      <c r="AM723" s="171">
        <f t="shared" si="22"/>
        <v>1084</v>
      </c>
      <c r="AN723" s="171">
        <f>SUM(AM$1:AM723)</f>
        <v>391686</v>
      </c>
    </row>
    <row r="724" spans="39:40" x14ac:dyDescent="0.2">
      <c r="AM724" s="171">
        <f t="shared" si="22"/>
        <v>1084</v>
      </c>
      <c r="AN724" s="171">
        <f>SUM(AM$1:AM724)</f>
        <v>392770</v>
      </c>
    </row>
    <row r="725" spans="39:40" x14ac:dyDescent="0.2">
      <c r="AM725" s="171">
        <f t="shared" si="22"/>
        <v>1087</v>
      </c>
      <c r="AN725" s="171">
        <f>SUM(AM$1:AM725)</f>
        <v>393857</v>
      </c>
    </row>
    <row r="726" spans="39:40" x14ac:dyDescent="0.2">
      <c r="AM726" s="171">
        <f t="shared" si="22"/>
        <v>1087</v>
      </c>
      <c r="AN726" s="171">
        <f>SUM(AM$1:AM726)</f>
        <v>394944</v>
      </c>
    </row>
    <row r="727" spans="39:40" x14ac:dyDescent="0.2">
      <c r="AM727" s="171">
        <f t="shared" si="22"/>
        <v>1090</v>
      </c>
      <c r="AN727" s="171">
        <f>SUM(AM$1:AM727)</f>
        <v>396034</v>
      </c>
    </row>
    <row r="728" spans="39:40" x14ac:dyDescent="0.2">
      <c r="AM728" s="171">
        <f t="shared" si="22"/>
        <v>1090</v>
      </c>
      <c r="AN728" s="171">
        <f>SUM(AM$1:AM728)</f>
        <v>397124</v>
      </c>
    </row>
    <row r="729" spans="39:40" x14ac:dyDescent="0.2">
      <c r="AM729" s="171">
        <f t="shared" si="22"/>
        <v>1093</v>
      </c>
      <c r="AN729" s="171">
        <f>SUM(AM$1:AM729)</f>
        <v>398217</v>
      </c>
    </row>
    <row r="730" spans="39:40" x14ac:dyDescent="0.2">
      <c r="AM730" s="171">
        <f t="shared" si="22"/>
        <v>1093</v>
      </c>
      <c r="AN730" s="171">
        <f>SUM(AM$1:AM730)</f>
        <v>399310</v>
      </c>
    </row>
    <row r="731" spans="39:40" x14ac:dyDescent="0.2">
      <c r="AM731" s="171">
        <f t="shared" si="22"/>
        <v>1096</v>
      </c>
      <c r="AN731" s="171">
        <f>SUM(AM$1:AM731)</f>
        <v>400406</v>
      </c>
    </row>
    <row r="732" spans="39:40" x14ac:dyDescent="0.2">
      <c r="AM732" s="171">
        <f t="shared" si="22"/>
        <v>1096</v>
      </c>
      <c r="AN732" s="171">
        <f>SUM(AM$1:AM732)</f>
        <v>401502</v>
      </c>
    </row>
    <row r="733" spans="39:40" x14ac:dyDescent="0.2">
      <c r="AM733" s="171">
        <f t="shared" si="22"/>
        <v>1099</v>
      </c>
      <c r="AN733" s="171">
        <f>SUM(AM$1:AM733)</f>
        <v>402601</v>
      </c>
    </row>
    <row r="734" spans="39:40" x14ac:dyDescent="0.2">
      <c r="AM734" s="171">
        <f t="shared" si="22"/>
        <v>1099</v>
      </c>
      <c r="AN734" s="171">
        <f>SUM(AM$1:AM734)</f>
        <v>403700</v>
      </c>
    </row>
    <row r="735" spans="39:40" x14ac:dyDescent="0.2">
      <c r="AM735" s="171">
        <f t="shared" si="22"/>
        <v>1102</v>
      </c>
      <c r="AN735" s="171">
        <f>SUM(AM$1:AM735)</f>
        <v>404802</v>
      </c>
    </row>
    <row r="736" spans="39:40" x14ac:dyDescent="0.2">
      <c r="AM736" s="171">
        <f t="shared" si="22"/>
        <v>1102</v>
      </c>
      <c r="AN736" s="171">
        <f>SUM(AM$1:AM736)</f>
        <v>405904</v>
      </c>
    </row>
    <row r="737" spans="39:40" x14ac:dyDescent="0.2">
      <c r="AM737" s="171">
        <f t="shared" si="22"/>
        <v>1105</v>
      </c>
      <c r="AN737" s="171">
        <f>SUM(AM$1:AM737)</f>
        <v>407009</v>
      </c>
    </row>
    <row r="738" spans="39:40" x14ac:dyDescent="0.2">
      <c r="AM738" s="171">
        <f t="shared" si="22"/>
        <v>1105</v>
      </c>
      <c r="AN738" s="171">
        <f>SUM(AM$1:AM738)</f>
        <v>408114</v>
      </c>
    </row>
    <row r="739" spans="39:40" x14ac:dyDescent="0.2">
      <c r="AM739" s="171">
        <f t="shared" si="22"/>
        <v>1108</v>
      </c>
      <c r="AN739" s="171">
        <f>SUM(AM$1:AM739)</f>
        <v>409222</v>
      </c>
    </row>
    <row r="740" spans="39:40" x14ac:dyDescent="0.2">
      <c r="AM740" s="171">
        <f t="shared" si="22"/>
        <v>1108</v>
      </c>
      <c r="AN740" s="171">
        <f>SUM(AM$1:AM740)</f>
        <v>410330</v>
      </c>
    </row>
    <row r="741" spans="39:40" x14ac:dyDescent="0.2">
      <c r="AM741" s="171">
        <f t="shared" si="22"/>
        <v>1111</v>
      </c>
      <c r="AN741" s="171">
        <f>SUM(AM$1:AM741)</f>
        <v>411441</v>
      </c>
    </row>
    <row r="742" spans="39:40" x14ac:dyDescent="0.2">
      <c r="AM742" s="171">
        <f t="shared" si="22"/>
        <v>1111</v>
      </c>
      <c r="AN742" s="171">
        <f>SUM(AM$1:AM742)</f>
        <v>412552</v>
      </c>
    </row>
    <row r="743" spans="39:40" x14ac:dyDescent="0.2">
      <c r="AM743" s="171">
        <f t="shared" si="22"/>
        <v>1114</v>
      </c>
      <c r="AN743" s="171">
        <f>SUM(AM$1:AM743)</f>
        <v>413666</v>
      </c>
    </row>
    <row r="744" spans="39:40" x14ac:dyDescent="0.2">
      <c r="AM744" s="171">
        <f t="shared" si="22"/>
        <v>1114</v>
      </c>
      <c r="AN744" s="171">
        <f>SUM(AM$1:AM744)</f>
        <v>414780</v>
      </c>
    </row>
    <row r="745" spans="39:40" x14ac:dyDescent="0.2">
      <c r="AM745" s="171">
        <f t="shared" si="22"/>
        <v>1117</v>
      </c>
      <c r="AN745" s="171">
        <f>SUM(AM$1:AM745)</f>
        <v>415897</v>
      </c>
    </row>
    <row r="746" spans="39:40" x14ac:dyDescent="0.2">
      <c r="AM746" s="171">
        <f t="shared" si="22"/>
        <v>1117</v>
      </c>
      <c r="AN746" s="171">
        <f>SUM(AM$1:AM746)</f>
        <v>417014</v>
      </c>
    </row>
    <row r="747" spans="39:40" x14ac:dyDescent="0.2">
      <c r="AM747" s="171">
        <f t="shared" si="22"/>
        <v>1120</v>
      </c>
      <c r="AN747" s="171">
        <f>SUM(AM$1:AM747)</f>
        <v>418134</v>
      </c>
    </row>
    <row r="748" spans="39:40" x14ac:dyDescent="0.2">
      <c r="AM748" s="171">
        <f t="shared" si="22"/>
        <v>1120</v>
      </c>
      <c r="AN748" s="171">
        <f>SUM(AM$1:AM748)</f>
        <v>419254</v>
      </c>
    </row>
    <row r="749" spans="39:40" x14ac:dyDescent="0.2">
      <c r="AM749" s="171">
        <f t="shared" si="22"/>
        <v>1123</v>
      </c>
      <c r="AN749" s="171">
        <f>SUM(AM$1:AM749)</f>
        <v>420377</v>
      </c>
    </row>
    <row r="750" spans="39:40" x14ac:dyDescent="0.2">
      <c r="AM750" s="171">
        <f t="shared" si="22"/>
        <v>1123</v>
      </c>
      <c r="AN750" s="171">
        <f>SUM(AM$1:AM750)</f>
        <v>421500</v>
      </c>
    </row>
    <row r="751" spans="39:40" x14ac:dyDescent="0.2">
      <c r="AM751" s="171">
        <f t="shared" si="22"/>
        <v>1126</v>
      </c>
      <c r="AN751" s="171">
        <f>SUM(AM$1:AM751)</f>
        <v>422626</v>
      </c>
    </row>
    <row r="752" spans="39:40" x14ac:dyDescent="0.2">
      <c r="AM752" s="171">
        <f t="shared" si="22"/>
        <v>1126</v>
      </c>
      <c r="AN752" s="171">
        <f>SUM(AM$1:AM752)</f>
        <v>423752</v>
      </c>
    </row>
    <row r="753" spans="39:40" x14ac:dyDescent="0.2">
      <c r="AM753" s="171">
        <f t="shared" si="22"/>
        <v>1129</v>
      </c>
      <c r="AN753" s="171">
        <f>SUM(AM$1:AM753)</f>
        <v>424881</v>
      </c>
    </row>
    <row r="754" spans="39:40" x14ac:dyDescent="0.2">
      <c r="AM754" s="171">
        <f t="shared" si="22"/>
        <v>1129</v>
      </c>
      <c r="AN754" s="171">
        <f>SUM(AM$1:AM754)</f>
        <v>426010</v>
      </c>
    </row>
    <row r="755" spans="39:40" x14ac:dyDescent="0.2">
      <c r="AM755" s="171">
        <f t="shared" si="22"/>
        <v>1132</v>
      </c>
      <c r="AN755" s="171">
        <f>SUM(AM$1:AM755)</f>
        <v>427142</v>
      </c>
    </row>
    <row r="756" spans="39:40" x14ac:dyDescent="0.2">
      <c r="AM756" s="171">
        <f t="shared" si="22"/>
        <v>1132</v>
      </c>
      <c r="AN756" s="171">
        <f>SUM(AM$1:AM756)</f>
        <v>428274</v>
      </c>
    </row>
    <row r="757" spans="39:40" x14ac:dyDescent="0.2">
      <c r="AM757" s="171">
        <f t="shared" si="22"/>
        <v>1135</v>
      </c>
      <c r="AN757" s="171">
        <f>SUM(AM$1:AM757)</f>
        <v>429409</v>
      </c>
    </row>
    <row r="758" spans="39:40" x14ac:dyDescent="0.2">
      <c r="AM758" s="171">
        <f t="shared" si="22"/>
        <v>1135</v>
      </c>
      <c r="AN758" s="171">
        <f>SUM(AM$1:AM758)</f>
        <v>430544</v>
      </c>
    </row>
    <row r="759" spans="39:40" x14ac:dyDescent="0.2">
      <c r="AM759" s="171">
        <f t="shared" si="22"/>
        <v>1138</v>
      </c>
      <c r="AN759" s="171">
        <f>SUM(AM$1:AM759)</f>
        <v>431682</v>
      </c>
    </row>
    <row r="760" spans="39:40" x14ac:dyDescent="0.2">
      <c r="AM760" s="171">
        <f t="shared" si="22"/>
        <v>1138</v>
      </c>
      <c r="AN760" s="171">
        <f>SUM(AM$1:AM760)</f>
        <v>432820</v>
      </c>
    </row>
    <row r="761" spans="39:40" x14ac:dyDescent="0.2">
      <c r="AM761" s="171">
        <f t="shared" si="22"/>
        <v>1141</v>
      </c>
      <c r="AN761" s="171">
        <f>SUM(AM$1:AM761)</f>
        <v>433961</v>
      </c>
    </row>
    <row r="762" spans="39:40" x14ac:dyDescent="0.2">
      <c r="AM762" s="171">
        <f t="shared" si="22"/>
        <v>1141</v>
      </c>
      <c r="AN762" s="171">
        <f>SUM(AM$1:AM762)</f>
        <v>435102</v>
      </c>
    </row>
    <row r="763" spans="39:40" x14ac:dyDescent="0.2">
      <c r="AM763" s="171">
        <f t="shared" si="22"/>
        <v>1144</v>
      </c>
      <c r="AN763" s="171">
        <f>SUM(AM$1:AM763)</f>
        <v>436246</v>
      </c>
    </row>
    <row r="764" spans="39:40" x14ac:dyDescent="0.2">
      <c r="AM764" s="171">
        <f t="shared" si="22"/>
        <v>1144</v>
      </c>
      <c r="AN764" s="171">
        <f>SUM(AM$1:AM764)</f>
        <v>437390</v>
      </c>
    </row>
    <row r="765" spans="39:40" x14ac:dyDescent="0.2">
      <c r="AM765" s="171">
        <f t="shared" si="22"/>
        <v>1147</v>
      </c>
      <c r="AN765" s="171">
        <f>SUM(AM$1:AM765)</f>
        <v>438537</v>
      </c>
    </row>
    <row r="766" spans="39:40" x14ac:dyDescent="0.2">
      <c r="AM766" s="171">
        <f t="shared" si="22"/>
        <v>1147</v>
      </c>
      <c r="AN766" s="171">
        <f>SUM(AM$1:AM766)</f>
        <v>439684</v>
      </c>
    </row>
    <row r="767" spans="39:40" x14ac:dyDescent="0.2">
      <c r="AM767" s="171">
        <f t="shared" si="22"/>
        <v>1150</v>
      </c>
      <c r="AN767" s="171">
        <f>SUM(AM$1:AM767)</f>
        <v>440834</v>
      </c>
    </row>
    <row r="768" spans="39:40" x14ac:dyDescent="0.2">
      <c r="AM768" s="171">
        <f t="shared" si="22"/>
        <v>1150</v>
      </c>
      <c r="AN768" s="171">
        <f>SUM(AM$1:AM768)</f>
        <v>441984</v>
      </c>
    </row>
    <row r="769" spans="39:40" x14ac:dyDescent="0.2">
      <c r="AM769" s="171">
        <f t="shared" si="22"/>
        <v>1153</v>
      </c>
      <c r="AN769" s="171">
        <f>SUM(AM$1:AM769)</f>
        <v>443137</v>
      </c>
    </row>
    <row r="770" spans="39:40" x14ac:dyDescent="0.2">
      <c r="AM770" s="171">
        <f t="shared" ref="AM770:AM833" si="23">1+3*ROUNDDOWN(ROW(AM770)/2.000001,)</f>
        <v>1153</v>
      </c>
      <c r="AN770" s="171">
        <f>SUM(AM$1:AM770)</f>
        <v>444290</v>
      </c>
    </row>
    <row r="771" spans="39:40" x14ac:dyDescent="0.2">
      <c r="AM771" s="171">
        <f t="shared" si="23"/>
        <v>1156</v>
      </c>
      <c r="AN771" s="171">
        <f>SUM(AM$1:AM771)</f>
        <v>445446</v>
      </c>
    </row>
    <row r="772" spans="39:40" x14ac:dyDescent="0.2">
      <c r="AM772" s="171">
        <f t="shared" si="23"/>
        <v>1156</v>
      </c>
      <c r="AN772" s="171">
        <f>SUM(AM$1:AM772)</f>
        <v>446602</v>
      </c>
    </row>
    <row r="773" spans="39:40" x14ac:dyDescent="0.2">
      <c r="AM773" s="171">
        <f t="shared" si="23"/>
        <v>1159</v>
      </c>
      <c r="AN773" s="171">
        <f>SUM(AM$1:AM773)</f>
        <v>447761</v>
      </c>
    </row>
    <row r="774" spans="39:40" x14ac:dyDescent="0.2">
      <c r="AM774" s="171">
        <f t="shared" si="23"/>
        <v>1159</v>
      </c>
      <c r="AN774" s="171">
        <f>SUM(AM$1:AM774)</f>
        <v>448920</v>
      </c>
    </row>
    <row r="775" spans="39:40" x14ac:dyDescent="0.2">
      <c r="AM775" s="171">
        <f t="shared" si="23"/>
        <v>1162</v>
      </c>
      <c r="AN775" s="171">
        <f>SUM(AM$1:AM775)</f>
        <v>450082</v>
      </c>
    </row>
    <row r="776" spans="39:40" x14ac:dyDescent="0.2">
      <c r="AM776" s="171">
        <f t="shared" si="23"/>
        <v>1162</v>
      </c>
      <c r="AN776" s="171">
        <f>SUM(AM$1:AM776)</f>
        <v>451244</v>
      </c>
    </row>
    <row r="777" spans="39:40" x14ac:dyDescent="0.2">
      <c r="AM777" s="171">
        <f t="shared" si="23"/>
        <v>1165</v>
      </c>
      <c r="AN777" s="171">
        <f>SUM(AM$1:AM777)</f>
        <v>452409</v>
      </c>
    </row>
    <row r="778" spans="39:40" x14ac:dyDescent="0.2">
      <c r="AM778" s="171">
        <f t="shared" si="23"/>
        <v>1165</v>
      </c>
      <c r="AN778" s="171">
        <f>SUM(AM$1:AM778)</f>
        <v>453574</v>
      </c>
    </row>
    <row r="779" spans="39:40" x14ac:dyDescent="0.2">
      <c r="AM779" s="171">
        <f t="shared" si="23"/>
        <v>1168</v>
      </c>
      <c r="AN779" s="171">
        <f>SUM(AM$1:AM779)</f>
        <v>454742</v>
      </c>
    </row>
    <row r="780" spans="39:40" x14ac:dyDescent="0.2">
      <c r="AM780" s="171">
        <f t="shared" si="23"/>
        <v>1168</v>
      </c>
      <c r="AN780" s="171">
        <f>SUM(AM$1:AM780)</f>
        <v>455910</v>
      </c>
    </row>
    <row r="781" spans="39:40" x14ac:dyDescent="0.2">
      <c r="AM781" s="171">
        <f t="shared" si="23"/>
        <v>1171</v>
      </c>
      <c r="AN781" s="171">
        <f>SUM(AM$1:AM781)</f>
        <v>457081</v>
      </c>
    </row>
    <row r="782" spans="39:40" x14ac:dyDescent="0.2">
      <c r="AM782" s="171">
        <f t="shared" si="23"/>
        <v>1171</v>
      </c>
      <c r="AN782" s="171">
        <f>SUM(AM$1:AM782)</f>
        <v>458252</v>
      </c>
    </row>
    <row r="783" spans="39:40" x14ac:dyDescent="0.2">
      <c r="AM783" s="171">
        <f t="shared" si="23"/>
        <v>1174</v>
      </c>
      <c r="AN783" s="171">
        <f>SUM(AM$1:AM783)</f>
        <v>459426</v>
      </c>
    </row>
    <row r="784" spans="39:40" x14ac:dyDescent="0.2">
      <c r="AM784" s="171">
        <f t="shared" si="23"/>
        <v>1174</v>
      </c>
      <c r="AN784" s="171">
        <f>SUM(AM$1:AM784)</f>
        <v>460600</v>
      </c>
    </row>
    <row r="785" spans="39:40" x14ac:dyDescent="0.2">
      <c r="AM785" s="171">
        <f t="shared" si="23"/>
        <v>1177</v>
      </c>
      <c r="AN785" s="171">
        <f>SUM(AM$1:AM785)</f>
        <v>461777</v>
      </c>
    </row>
    <row r="786" spans="39:40" x14ac:dyDescent="0.2">
      <c r="AM786" s="171">
        <f t="shared" si="23"/>
        <v>1177</v>
      </c>
      <c r="AN786" s="171">
        <f>SUM(AM$1:AM786)</f>
        <v>462954</v>
      </c>
    </row>
    <row r="787" spans="39:40" x14ac:dyDescent="0.2">
      <c r="AM787" s="171">
        <f t="shared" si="23"/>
        <v>1180</v>
      </c>
      <c r="AN787" s="171">
        <f>SUM(AM$1:AM787)</f>
        <v>464134</v>
      </c>
    </row>
    <row r="788" spans="39:40" x14ac:dyDescent="0.2">
      <c r="AM788" s="171">
        <f t="shared" si="23"/>
        <v>1180</v>
      </c>
      <c r="AN788" s="171">
        <f>SUM(AM$1:AM788)</f>
        <v>465314</v>
      </c>
    </row>
    <row r="789" spans="39:40" x14ac:dyDescent="0.2">
      <c r="AM789" s="171">
        <f t="shared" si="23"/>
        <v>1183</v>
      </c>
      <c r="AN789" s="171">
        <f>SUM(AM$1:AM789)</f>
        <v>466497</v>
      </c>
    </row>
    <row r="790" spans="39:40" x14ac:dyDescent="0.2">
      <c r="AM790" s="171">
        <f t="shared" si="23"/>
        <v>1183</v>
      </c>
      <c r="AN790" s="171">
        <f>SUM(AM$1:AM790)</f>
        <v>467680</v>
      </c>
    </row>
    <row r="791" spans="39:40" x14ac:dyDescent="0.2">
      <c r="AM791" s="171">
        <f t="shared" si="23"/>
        <v>1186</v>
      </c>
      <c r="AN791" s="171">
        <f>SUM(AM$1:AM791)</f>
        <v>468866</v>
      </c>
    </row>
    <row r="792" spans="39:40" x14ac:dyDescent="0.2">
      <c r="AM792" s="171">
        <f t="shared" si="23"/>
        <v>1186</v>
      </c>
      <c r="AN792" s="171">
        <f>SUM(AM$1:AM792)</f>
        <v>470052</v>
      </c>
    </row>
    <row r="793" spans="39:40" x14ac:dyDescent="0.2">
      <c r="AM793" s="171">
        <f t="shared" si="23"/>
        <v>1189</v>
      </c>
      <c r="AN793" s="171">
        <f>SUM(AM$1:AM793)</f>
        <v>471241</v>
      </c>
    </row>
    <row r="794" spans="39:40" x14ac:dyDescent="0.2">
      <c r="AM794" s="171">
        <f t="shared" si="23"/>
        <v>1189</v>
      </c>
      <c r="AN794" s="171">
        <f>SUM(AM$1:AM794)</f>
        <v>472430</v>
      </c>
    </row>
    <row r="795" spans="39:40" x14ac:dyDescent="0.2">
      <c r="AM795" s="171">
        <f t="shared" si="23"/>
        <v>1192</v>
      </c>
      <c r="AN795" s="171">
        <f>SUM(AM$1:AM795)</f>
        <v>473622</v>
      </c>
    </row>
    <row r="796" spans="39:40" x14ac:dyDescent="0.2">
      <c r="AM796" s="171">
        <f t="shared" si="23"/>
        <v>1192</v>
      </c>
      <c r="AN796" s="171">
        <f>SUM(AM$1:AM796)</f>
        <v>474814</v>
      </c>
    </row>
    <row r="797" spans="39:40" x14ac:dyDescent="0.2">
      <c r="AM797" s="171">
        <f t="shared" si="23"/>
        <v>1195</v>
      </c>
      <c r="AN797" s="171">
        <f>SUM(AM$1:AM797)</f>
        <v>476009</v>
      </c>
    </row>
    <row r="798" spans="39:40" x14ac:dyDescent="0.2">
      <c r="AM798" s="171">
        <f t="shared" si="23"/>
        <v>1195</v>
      </c>
      <c r="AN798" s="171">
        <f>SUM(AM$1:AM798)</f>
        <v>477204</v>
      </c>
    </row>
    <row r="799" spans="39:40" x14ac:dyDescent="0.2">
      <c r="AM799" s="171">
        <f t="shared" si="23"/>
        <v>1198</v>
      </c>
      <c r="AN799" s="171">
        <f>SUM(AM$1:AM799)</f>
        <v>478402</v>
      </c>
    </row>
    <row r="800" spans="39:40" x14ac:dyDescent="0.2">
      <c r="AM800" s="171">
        <f t="shared" si="23"/>
        <v>1198</v>
      </c>
      <c r="AN800" s="171">
        <f>SUM(AM$1:AM800)</f>
        <v>479600</v>
      </c>
    </row>
    <row r="801" spans="39:40" x14ac:dyDescent="0.2">
      <c r="AM801" s="171">
        <f t="shared" si="23"/>
        <v>1201</v>
      </c>
      <c r="AN801" s="171">
        <f>SUM(AM$1:AM801)</f>
        <v>480801</v>
      </c>
    </row>
    <row r="802" spans="39:40" x14ac:dyDescent="0.2">
      <c r="AM802" s="171">
        <f t="shared" si="23"/>
        <v>1201</v>
      </c>
      <c r="AN802" s="171">
        <f>SUM(AM$1:AM802)</f>
        <v>482002</v>
      </c>
    </row>
    <row r="803" spans="39:40" x14ac:dyDescent="0.2">
      <c r="AM803" s="171">
        <f t="shared" si="23"/>
        <v>1204</v>
      </c>
      <c r="AN803" s="171">
        <f>SUM(AM$1:AM803)</f>
        <v>483206</v>
      </c>
    </row>
    <row r="804" spans="39:40" x14ac:dyDescent="0.2">
      <c r="AM804" s="171">
        <f t="shared" si="23"/>
        <v>1204</v>
      </c>
      <c r="AN804" s="171">
        <f>SUM(AM$1:AM804)</f>
        <v>484410</v>
      </c>
    </row>
    <row r="805" spans="39:40" x14ac:dyDescent="0.2">
      <c r="AM805" s="171">
        <f t="shared" si="23"/>
        <v>1207</v>
      </c>
      <c r="AN805" s="171">
        <f>SUM(AM$1:AM805)</f>
        <v>485617</v>
      </c>
    </row>
    <row r="806" spans="39:40" x14ac:dyDescent="0.2">
      <c r="AM806" s="171">
        <f t="shared" si="23"/>
        <v>1207</v>
      </c>
      <c r="AN806" s="171">
        <f>SUM(AM$1:AM806)</f>
        <v>486824</v>
      </c>
    </row>
    <row r="807" spans="39:40" x14ac:dyDescent="0.2">
      <c r="AM807" s="171">
        <f t="shared" si="23"/>
        <v>1210</v>
      </c>
      <c r="AN807" s="171">
        <f>SUM(AM$1:AM807)</f>
        <v>488034</v>
      </c>
    </row>
    <row r="808" spans="39:40" x14ac:dyDescent="0.2">
      <c r="AM808" s="171">
        <f t="shared" si="23"/>
        <v>1210</v>
      </c>
      <c r="AN808" s="171">
        <f>SUM(AM$1:AM808)</f>
        <v>489244</v>
      </c>
    </row>
    <row r="809" spans="39:40" x14ac:dyDescent="0.2">
      <c r="AM809" s="171">
        <f t="shared" si="23"/>
        <v>1213</v>
      </c>
      <c r="AN809" s="171">
        <f>SUM(AM$1:AM809)</f>
        <v>490457</v>
      </c>
    </row>
    <row r="810" spans="39:40" x14ac:dyDescent="0.2">
      <c r="AM810" s="171">
        <f t="shared" si="23"/>
        <v>1213</v>
      </c>
      <c r="AN810" s="171">
        <f>SUM(AM$1:AM810)</f>
        <v>491670</v>
      </c>
    </row>
    <row r="811" spans="39:40" x14ac:dyDescent="0.2">
      <c r="AM811" s="171">
        <f t="shared" si="23"/>
        <v>1216</v>
      </c>
      <c r="AN811" s="171">
        <f>SUM(AM$1:AM811)</f>
        <v>492886</v>
      </c>
    </row>
    <row r="812" spans="39:40" x14ac:dyDescent="0.2">
      <c r="AM812" s="171">
        <f t="shared" si="23"/>
        <v>1216</v>
      </c>
      <c r="AN812" s="171">
        <f>SUM(AM$1:AM812)</f>
        <v>494102</v>
      </c>
    </row>
    <row r="813" spans="39:40" x14ac:dyDescent="0.2">
      <c r="AM813" s="171">
        <f t="shared" si="23"/>
        <v>1219</v>
      </c>
      <c r="AN813" s="171">
        <f>SUM(AM$1:AM813)</f>
        <v>495321</v>
      </c>
    </row>
    <row r="814" spans="39:40" x14ac:dyDescent="0.2">
      <c r="AM814" s="171">
        <f t="shared" si="23"/>
        <v>1219</v>
      </c>
      <c r="AN814" s="171">
        <f>SUM(AM$1:AM814)</f>
        <v>496540</v>
      </c>
    </row>
    <row r="815" spans="39:40" x14ac:dyDescent="0.2">
      <c r="AM815" s="171">
        <f t="shared" si="23"/>
        <v>1222</v>
      </c>
      <c r="AN815" s="171">
        <f>SUM(AM$1:AM815)</f>
        <v>497762</v>
      </c>
    </row>
    <row r="816" spans="39:40" x14ac:dyDescent="0.2">
      <c r="AM816" s="171">
        <f t="shared" si="23"/>
        <v>1222</v>
      </c>
      <c r="AN816" s="171">
        <f>SUM(AM$1:AM816)</f>
        <v>498984</v>
      </c>
    </row>
    <row r="817" spans="39:40" x14ac:dyDescent="0.2">
      <c r="AM817" s="171">
        <f t="shared" si="23"/>
        <v>1225</v>
      </c>
      <c r="AN817" s="171">
        <f>SUM(AM$1:AM817)</f>
        <v>500209</v>
      </c>
    </row>
    <row r="818" spans="39:40" x14ac:dyDescent="0.2">
      <c r="AM818" s="171">
        <f t="shared" si="23"/>
        <v>1225</v>
      </c>
      <c r="AN818" s="171">
        <f>SUM(AM$1:AM818)</f>
        <v>501434</v>
      </c>
    </row>
    <row r="819" spans="39:40" x14ac:dyDescent="0.2">
      <c r="AM819" s="171">
        <f t="shared" si="23"/>
        <v>1228</v>
      </c>
      <c r="AN819" s="171">
        <f>SUM(AM$1:AM819)</f>
        <v>502662</v>
      </c>
    </row>
    <row r="820" spans="39:40" x14ac:dyDescent="0.2">
      <c r="AM820" s="171">
        <f t="shared" si="23"/>
        <v>1228</v>
      </c>
      <c r="AN820" s="171">
        <f>SUM(AM$1:AM820)</f>
        <v>503890</v>
      </c>
    </row>
    <row r="821" spans="39:40" x14ac:dyDescent="0.2">
      <c r="AM821" s="171">
        <f t="shared" si="23"/>
        <v>1231</v>
      </c>
      <c r="AN821" s="171">
        <f>SUM(AM$1:AM821)</f>
        <v>505121</v>
      </c>
    </row>
    <row r="822" spans="39:40" x14ac:dyDescent="0.2">
      <c r="AM822" s="171">
        <f t="shared" si="23"/>
        <v>1231</v>
      </c>
      <c r="AN822" s="171">
        <f>SUM(AM$1:AM822)</f>
        <v>506352</v>
      </c>
    </row>
    <row r="823" spans="39:40" x14ac:dyDescent="0.2">
      <c r="AM823" s="171">
        <f t="shared" si="23"/>
        <v>1234</v>
      </c>
      <c r="AN823" s="171">
        <f>SUM(AM$1:AM823)</f>
        <v>507586</v>
      </c>
    </row>
    <row r="824" spans="39:40" x14ac:dyDescent="0.2">
      <c r="AM824" s="171">
        <f t="shared" si="23"/>
        <v>1234</v>
      </c>
      <c r="AN824" s="171">
        <f>SUM(AM$1:AM824)</f>
        <v>508820</v>
      </c>
    </row>
    <row r="825" spans="39:40" x14ac:dyDescent="0.2">
      <c r="AM825" s="171">
        <f t="shared" si="23"/>
        <v>1237</v>
      </c>
      <c r="AN825" s="171">
        <f>SUM(AM$1:AM825)</f>
        <v>510057</v>
      </c>
    </row>
    <row r="826" spans="39:40" x14ac:dyDescent="0.2">
      <c r="AM826" s="171">
        <f t="shared" si="23"/>
        <v>1237</v>
      </c>
      <c r="AN826" s="171">
        <f>SUM(AM$1:AM826)</f>
        <v>511294</v>
      </c>
    </row>
    <row r="827" spans="39:40" x14ac:dyDescent="0.2">
      <c r="AM827" s="171">
        <f t="shared" si="23"/>
        <v>1240</v>
      </c>
      <c r="AN827" s="171">
        <f>SUM(AM$1:AM827)</f>
        <v>512534</v>
      </c>
    </row>
    <row r="828" spans="39:40" x14ac:dyDescent="0.2">
      <c r="AM828" s="171">
        <f t="shared" si="23"/>
        <v>1240</v>
      </c>
      <c r="AN828" s="171">
        <f>SUM(AM$1:AM828)</f>
        <v>513774</v>
      </c>
    </row>
    <row r="829" spans="39:40" x14ac:dyDescent="0.2">
      <c r="AM829" s="171">
        <f t="shared" si="23"/>
        <v>1243</v>
      </c>
      <c r="AN829" s="171">
        <f>SUM(AM$1:AM829)</f>
        <v>515017</v>
      </c>
    </row>
    <row r="830" spans="39:40" x14ac:dyDescent="0.2">
      <c r="AM830" s="171">
        <f t="shared" si="23"/>
        <v>1243</v>
      </c>
      <c r="AN830" s="171">
        <f>SUM(AM$1:AM830)</f>
        <v>516260</v>
      </c>
    </row>
    <row r="831" spans="39:40" x14ac:dyDescent="0.2">
      <c r="AM831" s="171">
        <f t="shared" si="23"/>
        <v>1246</v>
      </c>
      <c r="AN831" s="171">
        <f>SUM(AM$1:AM831)</f>
        <v>517506</v>
      </c>
    </row>
    <row r="832" spans="39:40" x14ac:dyDescent="0.2">
      <c r="AM832" s="171">
        <f t="shared" si="23"/>
        <v>1246</v>
      </c>
      <c r="AN832" s="171">
        <f>SUM(AM$1:AM832)</f>
        <v>518752</v>
      </c>
    </row>
    <row r="833" spans="39:40" x14ac:dyDescent="0.2">
      <c r="AM833" s="171">
        <f t="shared" si="23"/>
        <v>1249</v>
      </c>
      <c r="AN833" s="171">
        <f>SUM(AM$1:AM833)</f>
        <v>520001</v>
      </c>
    </row>
    <row r="834" spans="39:40" x14ac:dyDescent="0.2">
      <c r="AM834" s="171">
        <f t="shared" ref="AM834:AM897" si="24">1+3*ROUNDDOWN(ROW(AM834)/2.000001,)</f>
        <v>1249</v>
      </c>
      <c r="AN834" s="171">
        <f>SUM(AM$1:AM834)</f>
        <v>521250</v>
      </c>
    </row>
    <row r="835" spans="39:40" x14ac:dyDescent="0.2">
      <c r="AM835" s="171">
        <f t="shared" si="24"/>
        <v>1252</v>
      </c>
      <c r="AN835" s="171">
        <f>SUM(AM$1:AM835)</f>
        <v>522502</v>
      </c>
    </row>
    <row r="836" spans="39:40" x14ac:dyDescent="0.2">
      <c r="AM836" s="171">
        <f t="shared" si="24"/>
        <v>1252</v>
      </c>
      <c r="AN836" s="171">
        <f>SUM(AM$1:AM836)</f>
        <v>523754</v>
      </c>
    </row>
    <row r="837" spans="39:40" x14ac:dyDescent="0.2">
      <c r="AM837" s="171">
        <f t="shared" si="24"/>
        <v>1255</v>
      </c>
      <c r="AN837" s="171">
        <f>SUM(AM$1:AM837)</f>
        <v>525009</v>
      </c>
    </row>
    <row r="838" spans="39:40" x14ac:dyDescent="0.2">
      <c r="AM838" s="171">
        <f t="shared" si="24"/>
        <v>1255</v>
      </c>
      <c r="AN838" s="171">
        <f>SUM(AM$1:AM838)</f>
        <v>526264</v>
      </c>
    </row>
    <row r="839" spans="39:40" x14ac:dyDescent="0.2">
      <c r="AM839" s="171">
        <f t="shared" si="24"/>
        <v>1258</v>
      </c>
      <c r="AN839" s="171">
        <f>SUM(AM$1:AM839)</f>
        <v>527522</v>
      </c>
    </row>
    <row r="840" spans="39:40" x14ac:dyDescent="0.2">
      <c r="AM840" s="171">
        <f t="shared" si="24"/>
        <v>1258</v>
      </c>
      <c r="AN840" s="171">
        <f>SUM(AM$1:AM840)</f>
        <v>528780</v>
      </c>
    </row>
    <row r="841" spans="39:40" x14ac:dyDescent="0.2">
      <c r="AM841" s="171">
        <f t="shared" si="24"/>
        <v>1261</v>
      </c>
      <c r="AN841" s="171">
        <f>SUM(AM$1:AM841)</f>
        <v>530041</v>
      </c>
    </row>
    <row r="842" spans="39:40" x14ac:dyDescent="0.2">
      <c r="AM842" s="171">
        <f t="shared" si="24"/>
        <v>1261</v>
      </c>
      <c r="AN842" s="171">
        <f>SUM(AM$1:AM842)</f>
        <v>531302</v>
      </c>
    </row>
    <row r="843" spans="39:40" x14ac:dyDescent="0.2">
      <c r="AM843" s="171">
        <f t="shared" si="24"/>
        <v>1264</v>
      </c>
      <c r="AN843" s="171">
        <f>SUM(AM$1:AM843)</f>
        <v>532566</v>
      </c>
    </row>
    <row r="844" spans="39:40" x14ac:dyDescent="0.2">
      <c r="AM844" s="171">
        <f t="shared" si="24"/>
        <v>1264</v>
      </c>
      <c r="AN844" s="171">
        <f>SUM(AM$1:AM844)</f>
        <v>533830</v>
      </c>
    </row>
    <row r="845" spans="39:40" x14ac:dyDescent="0.2">
      <c r="AM845" s="171">
        <f t="shared" si="24"/>
        <v>1267</v>
      </c>
      <c r="AN845" s="171">
        <f>SUM(AM$1:AM845)</f>
        <v>535097</v>
      </c>
    </row>
    <row r="846" spans="39:40" x14ac:dyDescent="0.2">
      <c r="AM846" s="171">
        <f t="shared" si="24"/>
        <v>1267</v>
      </c>
      <c r="AN846" s="171">
        <f>SUM(AM$1:AM846)</f>
        <v>536364</v>
      </c>
    </row>
    <row r="847" spans="39:40" x14ac:dyDescent="0.2">
      <c r="AM847" s="171">
        <f t="shared" si="24"/>
        <v>1270</v>
      </c>
      <c r="AN847" s="171">
        <f>SUM(AM$1:AM847)</f>
        <v>537634</v>
      </c>
    </row>
    <row r="848" spans="39:40" x14ac:dyDescent="0.2">
      <c r="AM848" s="171">
        <f t="shared" si="24"/>
        <v>1270</v>
      </c>
      <c r="AN848" s="171">
        <f>SUM(AM$1:AM848)</f>
        <v>538904</v>
      </c>
    </row>
    <row r="849" spans="39:40" x14ac:dyDescent="0.2">
      <c r="AM849" s="171">
        <f t="shared" si="24"/>
        <v>1273</v>
      </c>
      <c r="AN849" s="171">
        <f>SUM(AM$1:AM849)</f>
        <v>540177</v>
      </c>
    </row>
    <row r="850" spans="39:40" x14ac:dyDescent="0.2">
      <c r="AM850" s="171">
        <f t="shared" si="24"/>
        <v>1273</v>
      </c>
      <c r="AN850" s="171">
        <f>SUM(AM$1:AM850)</f>
        <v>541450</v>
      </c>
    </row>
    <row r="851" spans="39:40" x14ac:dyDescent="0.2">
      <c r="AM851" s="171">
        <f t="shared" si="24"/>
        <v>1276</v>
      </c>
      <c r="AN851" s="171">
        <f>SUM(AM$1:AM851)</f>
        <v>542726</v>
      </c>
    </row>
    <row r="852" spans="39:40" x14ac:dyDescent="0.2">
      <c r="AM852" s="171">
        <f t="shared" si="24"/>
        <v>1276</v>
      </c>
      <c r="AN852" s="171">
        <f>SUM(AM$1:AM852)</f>
        <v>544002</v>
      </c>
    </row>
    <row r="853" spans="39:40" x14ac:dyDescent="0.2">
      <c r="AM853" s="171">
        <f t="shared" si="24"/>
        <v>1279</v>
      </c>
      <c r="AN853" s="171">
        <f>SUM(AM$1:AM853)</f>
        <v>545281</v>
      </c>
    </row>
    <row r="854" spans="39:40" x14ac:dyDescent="0.2">
      <c r="AM854" s="171">
        <f t="shared" si="24"/>
        <v>1279</v>
      </c>
      <c r="AN854" s="171">
        <f>SUM(AM$1:AM854)</f>
        <v>546560</v>
      </c>
    </row>
    <row r="855" spans="39:40" x14ac:dyDescent="0.2">
      <c r="AM855" s="171">
        <f t="shared" si="24"/>
        <v>1282</v>
      </c>
      <c r="AN855" s="171">
        <f>SUM(AM$1:AM855)</f>
        <v>547842</v>
      </c>
    </row>
    <row r="856" spans="39:40" x14ac:dyDescent="0.2">
      <c r="AM856" s="171">
        <f t="shared" si="24"/>
        <v>1282</v>
      </c>
      <c r="AN856" s="171">
        <f>SUM(AM$1:AM856)</f>
        <v>549124</v>
      </c>
    </row>
    <row r="857" spans="39:40" x14ac:dyDescent="0.2">
      <c r="AM857" s="171">
        <f t="shared" si="24"/>
        <v>1285</v>
      </c>
      <c r="AN857" s="171">
        <f>SUM(AM$1:AM857)</f>
        <v>550409</v>
      </c>
    </row>
    <row r="858" spans="39:40" x14ac:dyDescent="0.2">
      <c r="AM858" s="171">
        <f t="shared" si="24"/>
        <v>1285</v>
      </c>
      <c r="AN858" s="171">
        <f>SUM(AM$1:AM858)</f>
        <v>551694</v>
      </c>
    </row>
    <row r="859" spans="39:40" x14ac:dyDescent="0.2">
      <c r="AM859" s="171">
        <f t="shared" si="24"/>
        <v>1288</v>
      </c>
      <c r="AN859" s="171">
        <f>SUM(AM$1:AM859)</f>
        <v>552982</v>
      </c>
    </row>
    <row r="860" spans="39:40" x14ac:dyDescent="0.2">
      <c r="AM860" s="171">
        <f t="shared" si="24"/>
        <v>1288</v>
      </c>
      <c r="AN860" s="171">
        <f>SUM(AM$1:AM860)</f>
        <v>554270</v>
      </c>
    </row>
    <row r="861" spans="39:40" x14ac:dyDescent="0.2">
      <c r="AM861" s="171">
        <f t="shared" si="24"/>
        <v>1291</v>
      </c>
      <c r="AN861" s="171">
        <f>SUM(AM$1:AM861)</f>
        <v>555561</v>
      </c>
    </row>
    <row r="862" spans="39:40" x14ac:dyDescent="0.2">
      <c r="AM862" s="171">
        <f t="shared" si="24"/>
        <v>1291</v>
      </c>
      <c r="AN862" s="171">
        <f>SUM(AM$1:AM862)</f>
        <v>556852</v>
      </c>
    </row>
    <row r="863" spans="39:40" x14ac:dyDescent="0.2">
      <c r="AM863" s="171">
        <f t="shared" si="24"/>
        <v>1294</v>
      </c>
      <c r="AN863" s="171">
        <f>SUM(AM$1:AM863)</f>
        <v>558146</v>
      </c>
    </row>
    <row r="864" spans="39:40" x14ac:dyDescent="0.2">
      <c r="AM864" s="171">
        <f t="shared" si="24"/>
        <v>1294</v>
      </c>
      <c r="AN864" s="171">
        <f>SUM(AM$1:AM864)</f>
        <v>559440</v>
      </c>
    </row>
    <row r="865" spans="39:40" x14ac:dyDescent="0.2">
      <c r="AM865" s="171">
        <f t="shared" si="24"/>
        <v>1297</v>
      </c>
      <c r="AN865" s="171">
        <f>SUM(AM$1:AM865)</f>
        <v>560737</v>
      </c>
    </row>
    <row r="866" spans="39:40" x14ac:dyDescent="0.2">
      <c r="AM866" s="171">
        <f t="shared" si="24"/>
        <v>1297</v>
      </c>
      <c r="AN866" s="171">
        <f>SUM(AM$1:AM866)</f>
        <v>562034</v>
      </c>
    </row>
    <row r="867" spans="39:40" x14ac:dyDescent="0.2">
      <c r="AM867" s="171">
        <f t="shared" si="24"/>
        <v>1300</v>
      </c>
      <c r="AN867" s="171">
        <f>SUM(AM$1:AM867)</f>
        <v>563334</v>
      </c>
    </row>
    <row r="868" spans="39:40" x14ac:dyDescent="0.2">
      <c r="AM868" s="171">
        <f t="shared" si="24"/>
        <v>1300</v>
      </c>
      <c r="AN868" s="171">
        <f>SUM(AM$1:AM868)</f>
        <v>564634</v>
      </c>
    </row>
    <row r="869" spans="39:40" x14ac:dyDescent="0.2">
      <c r="AM869" s="171">
        <f t="shared" si="24"/>
        <v>1303</v>
      </c>
      <c r="AN869" s="171">
        <f>SUM(AM$1:AM869)</f>
        <v>565937</v>
      </c>
    </row>
    <row r="870" spans="39:40" x14ac:dyDescent="0.2">
      <c r="AM870" s="171">
        <f t="shared" si="24"/>
        <v>1303</v>
      </c>
      <c r="AN870" s="171">
        <f>SUM(AM$1:AM870)</f>
        <v>567240</v>
      </c>
    </row>
    <row r="871" spans="39:40" x14ac:dyDescent="0.2">
      <c r="AM871" s="171">
        <f t="shared" si="24"/>
        <v>1306</v>
      </c>
      <c r="AN871" s="171">
        <f>SUM(AM$1:AM871)</f>
        <v>568546</v>
      </c>
    </row>
    <row r="872" spans="39:40" x14ac:dyDescent="0.2">
      <c r="AM872" s="171">
        <f t="shared" si="24"/>
        <v>1306</v>
      </c>
      <c r="AN872" s="171">
        <f>SUM(AM$1:AM872)</f>
        <v>569852</v>
      </c>
    </row>
    <row r="873" spans="39:40" x14ac:dyDescent="0.2">
      <c r="AM873" s="171">
        <f t="shared" si="24"/>
        <v>1309</v>
      </c>
      <c r="AN873" s="171">
        <f>SUM(AM$1:AM873)</f>
        <v>571161</v>
      </c>
    </row>
    <row r="874" spans="39:40" x14ac:dyDescent="0.2">
      <c r="AM874" s="171">
        <f t="shared" si="24"/>
        <v>1309</v>
      </c>
      <c r="AN874" s="171">
        <f>SUM(AM$1:AM874)</f>
        <v>572470</v>
      </c>
    </row>
    <row r="875" spans="39:40" x14ac:dyDescent="0.2">
      <c r="AM875" s="171">
        <f t="shared" si="24"/>
        <v>1312</v>
      </c>
      <c r="AN875" s="171">
        <f>SUM(AM$1:AM875)</f>
        <v>573782</v>
      </c>
    </row>
    <row r="876" spans="39:40" x14ac:dyDescent="0.2">
      <c r="AM876" s="171">
        <f t="shared" si="24"/>
        <v>1312</v>
      </c>
      <c r="AN876" s="171">
        <f>SUM(AM$1:AM876)</f>
        <v>575094</v>
      </c>
    </row>
    <row r="877" spans="39:40" x14ac:dyDescent="0.2">
      <c r="AM877" s="171">
        <f t="shared" si="24"/>
        <v>1315</v>
      </c>
      <c r="AN877" s="171">
        <f>SUM(AM$1:AM877)</f>
        <v>576409</v>
      </c>
    </row>
    <row r="878" spans="39:40" x14ac:dyDescent="0.2">
      <c r="AM878" s="171">
        <f t="shared" si="24"/>
        <v>1315</v>
      </c>
      <c r="AN878" s="171">
        <f>SUM(AM$1:AM878)</f>
        <v>577724</v>
      </c>
    </row>
    <row r="879" spans="39:40" x14ac:dyDescent="0.2">
      <c r="AM879" s="171">
        <f t="shared" si="24"/>
        <v>1318</v>
      </c>
      <c r="AN879" s="171">
        <f>SUM(AM$1:AM879)</f>
        <v>579042</v>
      </c>
    </row>
    <row r="880" spans="39:40" x14ac:dyDescent="0.2">
      <c r="AM880" s="171">
        <f t="shared" si="24"/>
        <v>1318</v>
      </c>
      <c r="AN880" s="171">
        <f>SUM(AM$1:AM880)</f>
        <v>580360</v>
      </c>
    </row>
    <row r="881" spans="39:40" x14ac:dyDescent="0.2">
      <c r="AM881" s="171">
        <f t="shared" si="24"/>
        <v>1321</v>
      </c>
      <c r="AN881" s="171">
        <f>SUM(AM$1:AM881)</f>
        <v>581681</v>
      </c>
    </row>
    <row r="882" spans="39:40" x14ac:dyDescent="0.2">
      <c r="AM882" s="171">
        <f t="shared" si="24"/>
        <v>1321</v>
      </c>
      <c r="AN882" s="171">
        <f>SUM(AM$1:AM882)</f>
        <v>583002</v>
      </c>
    </row>
    <row r="883" spans="39:40" x14ac:dyDescent="0.2">
      <c r="AM883" s="171">
        <f t="shared" si="24"/>
        <v>1324</v>
      </c>
      <c r="AN883" s="171">
        <f>SUM(AM$1:AM883)</f>
        <v>584326</v>
      </c>
    </row>
    <row r="884" spans="39:40" x14ac:dyDescent="0.2">
      <c r="AM884" s="171">
        <f t="shared" si="24"/>
        <v>1324</v>
      </c>
      <c r="AN884" s="171">
        <f>SUM(AM$1:AM884)</f>
        <v>585650</v>
      </c>
    </row>
    <row r="885" spans="39:40" x14ac:dyDescent="0.2">
      <c r="AM885" s="171">
        <f t="shared" si="24"/>
        <v>1327</v>
      </c>
      <c r="AN885" s="171">
        <f>SUM(AM$1:AM885)</f>
        <v>586977</v>
      </c>
    </row>
    <row r="886" spans="39:40" x14ac:dyDescent="0.2">
      <c r="AM886" s="171">
        <f t="shared" si="24"/>
        <v>1327</v>
      </c>
      <c r="AN886" s="171">
        <f>SUM(AM$1:AM886)</f>
        <v>588304</v>
      </c>
    </row>
    <row r="887" spans="39:40" x14ac:dyDescent="0.2">
      <c r="AM887" s="171">
        <f t="shared" si="24"/>
        <v>1330</v>
      </c>
      <c r="AN887" s="171">
        <f>SUM(AM$1:AM887)</f>
        <v>589634</v>
      </c>
    </row>
    <row r="888" spans="39:40" x14ac:dyDescent="0.2">
      <c r="AM888" s="171">
        <f t="shared" si="24"/>
        <v>1330</v>
      </c>
      <c r="AN888" s="171">
        <f>SUM(AM$1:AM888)</f>
        <v>590964</v>
      </c>
    </row>
    <row r="889" spans="39:40" x14ac:dyDescent="0.2">
      <c r="AM889" s="171">
        <f t="shared" si="24"/>
        <v>1333</v>
      </c>
      <c r="AN889" s="171">
        <f>SUM(AM$1:AM889)</f>
        <v>592297</v>
      </c>
    </row>
    <row r="890" spans="39:40" x14ac:dyDescent="0.2">
      <c r="AM890" s="171">
        <f t="shared" si="24"/>
        <v>1333</v>
      </c>
      <c r="AN890" s="171">
        <f>SUM(AM$1:AM890)</f>
        <v>593630</v>
      </c>
    </row>
    <row r="891" spans="39:40" x14ac:dyDescent="0.2">
      <c r="AM891" s="171">
        <f t="shared" si="24"/>
        <v>1336</v>
      </c>
      <c r="AN891" s="171">
        <f>SUM(AM$1:AM891)</f>
        <v>594966</v>
      </c>
    </row>
    <row r="892" spans="39:40" x14ac:dyDescent="0.2">
      <c r="AM892" s="171">
        <f t="shared" si="24"/>
        <v>1336</v>
      </c>
      <c r="AN892" s="171">
        <f>SUM(AM$1:AM892)</f>
        <v>596302</v>
      </c>
    </row>
    <row r="893" spans="39:40" x14ac:dyDescent="0.2">
      <c r="AM893" s="171">
        <f t="shared" si="24"/>
        <v>1339</v>
      </c>
      <c r="AN893" s="171">
        <f>SUM(AM$1:AM893)</f>
        <v>597641</v>
      </c>
    </row>
    <row r="894" spans="39:40" x14ac:dyDescent="0.2">
      <c r="AM894" s="171">
        <f t="shared" si="24"/>
        <v>1339</v>
      </c>
      <c r="AN894" s="171">
        <f>SUM(AM$1:AM894)</f>
        <v>598980</v>
      </c>
    </row>
    <row r="895" spans="39:40" x14ac:dyDescent="0.2">
      <c r="AM895" s="171">
        <f t="shared" si="24"/>
        <v>1342</v>
      </c>
      <c r="AN895" s="171">
        <f>SUM(AM$1:AM895)</f>
        <v>600322</v>
      </c>
    </row>
    <row r="896" spans="39:40" x14ac:dyDescent="0.2">
      <c r="AM896" s="171">
        <f t="shared" si="24"/>
        <v>1342</v>
      </c>
      <c r="AN896" s="171">
        <f>SUM(AM$1:AM896)</f>
        <v>601664</v>
      </c>
    </row>
    <row r="897" spans="39:40" x14ac:dyDescent="0.2">
      <c r="AM897" s="171">
        <f t="shared" si="24"/>
        <v>1345</v>
      </c>
      <c r="AN897" s="171">
        <f>SUM(AM$1:AM897)</f>
        <v>603009</v>
      </c>
    </row>
    <row r="898" spans="39:40" x14ac:dyDescent="0.2">
      <c r="AM898" s="171">
        <f t="shared" ref="AM898:AM961" si="25">1+3*ROUNDDOWN(ROW(AM898)/2.000001,)</f>
        <v>1345</v>
      </c>
      <c r="AN898" s="171">
        <f>SUM(AM$1:AM898)</f>
        <v>604354</v>
      </c>
    </row>
    <row r="899" spans="39:40" x14ac:dyDescent="0.2">
      <c r="AM899" s="171">
        <f t="shared" si="25"/>
        <v>1348</v>
      </c>
      <c r="AN899" s="171">
        <f>SUM(AM$1:AM899)</f>
        <v>605702</v>
      </c>
    </row>
    <row r="900" spans="39:40" x14ac:dyDescent="0.2">
      <c r="AM900" s="171">
        <f t="shared" si="25"/>
        <v>1348</v>
      </c>
      <c r="AN900" s="171">
        <f>SUM(AM$1:AM900)</f>
        <v>607050</v>
      </c>
    </row>
    <row r="901" spans="39:40" x14ac:dyDescent="0.2">
      <c r="AM901" s="171">
        <f t="shared" si="25"/>
        <v>1351</v>
      </c>
      <c r="AN901" s="171">
        <f>SUM(AM$1:AM901)</f>
        <v>608401</v>
      </c>
    </row>
    <row r="902" spans="39:40" x14ac:dyDescent="0.2">
      <c r="AM902" s="171">
        <f t="shared" si="25"/>
        <v>1351</v>
      </c>
      <c r="AN902" s="171">
        <f>SUM(AM$1:AM902)</f>
        <v>609752</v>
      </c>
    </row>
    <row r="903" spans="39:40" x14ac:dyDescent="0.2">
      <c r="AM903" s="171">
        <f t="shared" si="25"/>
        <v>1354</v>
      </c>
      <c r="AN903" s="171">
        <f>SUM(AM$1:AM903)</f>
        <v>611106</v>
      </c>
    </row>
    <row r="904" spans="39:40" x14ac:dyDescent="0.2">
      <c r="AM904" s="171">
        <f t="shared" si="25"/>
        <v>1354</v>
      </c>
      <c r="AN904" s="171">
        <f>SUM(AM$1:AM904)</f>
        <v>612460</v>
      </c>
    </row>
    <row r="905" spans="39:40" x14ac:dyDescent="0.2">
      <c r="AM905" s="171">
        <f t="shared" si="25"/>
        <v>1357</v>
      </c>
      <c r="AN905" s="171">
        <f>SUM(AM$1:AM905)</f>
        <v>613817</v>
      </c>
    </row>
    <row r="906" spans="39:40" x14ac:dyDescent="0.2">
      <c r="AM906" s="171">
        <f t="shared" si="25"/>
        <v>1357</v>
      </c>
      <c r="AN906" s="171">
        <f>SUM(AM$1:AM906)</f>
        <v>615174</v>
      </c>
    </row>
    <row r="907" spans="39:40" x14ac:dyDescent="0.2">
      <c r="AM907" s="171">
        <f t="shared" si="25"/>
        <v>1360</v>
      </c>
      <c r="AN907" s="171">
        <f>SUM(AM$1:AM907)</f>
        <v>616534</v>
      </c>
    </row>
    <row r="908" spans="39:40" x14ac:dyDescent="0.2">
      <c r="AM908" s="171">
        <f t="shared" si="25"/>
        <v>1360</v>
      </c>
      <c r="AN908" s="171">
        <f>SUM(AM$1:AM908)</f>
        <v>617894</v>
      </c>
    </row>
    <row r="909" spans="39:40" x14ac:dyDescent="0.2">
      <c r="AM909" s="171">
        <f t="shared" si="25"/>
        <v>1363</v>
      </c>
      <c r="AN909" s="171">
        <f>SUM(AM$1:AM909)</f>
        <v>619257</v>
      </c>
    </row>
    <row r="910" spans="39:40" x14ac:dyDescent="0.2">
      <c r="AM910" s="171">
        <f t="shared" si="25"/>
        <v>1363</v>
      </c>
      <c r="AN910" s="171">
        <f>SUM(AM$1:AM910)</f>
        <v>620620</v>
      </c>
    </row>
    <row r="911" spans="39:40" x14ac:dyDescent="0.2">
      <c r="AM911" s="171">
        <f t="shared" si="25"/>
        <v>1366</v>
      </c>
      <c r="AN911" s="171">
        <f>SUM(AM$1:AM911)</f>
        <v>621986</v>
      </c>
    </row>
    <row r="912" spans="39:40" x14ac:dyDescent="0.2">
      <c r="AM912" s="171">
        <f t="shared" si="25"/>
        <v>1366</v>
      </c>
      <c r="AN912" s="171">
        <f>SUM(AM$1:AM912)</f>
        <v>623352</v>
      </c>
    </row>
    <row r="913" spans="39:40" x14ac:dyDescent="0.2">
      <c r="AM913" s="171">
        <f t="shared" si="25"/>
        <v>1369</v>
      </c>
      <c r="AN913" s="171">
        <f>SUM(AM$1:AM913)</f>
        <v>624721</v>
      </c>
    </row>
    <row r="914" spans="39:40" x14ac:dyDescent="0.2">
      <c r="AM914" s="171">
        <f t="shared" si="25"/>
        <v>1369</v>
      </c>
      <c r="AN914" s="171">
        <f>SUM(AM$1:AM914)</f>
        <v>626090</v>
      </c>
    </row>
    <row r="915" spans="39:40" x14ac:dyDescent="0.2">
      <c r="AM915" s="171">
        <f t="shared" si="25"/>
        <v>1372</v>
      </c>
      <c r="AN915" s="171">
        <f>SUM(AM$1:AM915)</f>
        <v>627462</v>
      </c>
    </row>
    <row r="916" spans="39:40" x14ac:dyDescent="0.2">
      <c r="AM916" s="171">
        <f t="shared" si="25"/>
        <v>1372</v>
      </c>
      <c r="AN916" s="171">
        <f>SUM(AM$1:AM916)</f>
        <v>628834</v>
      </c>
    </row>
    <row r="917" spans="39:40" x14ac:dyDescent="0.2">
      <c r="AM917" s="171">
        <f t="shared" si="25"/>
        <v>1375</v>
      </c>
      <c r="AN917" s="171">
        <f>SUM(AM$1:AM917)</f>
        <v>630209</v>
      </c>
    </row>
    <row r="918" spans="39:40" x14ac:dyDescent="0.2">
      <c r="AM918" s="171">
        <f t="shared" si="25"/>
        <v>1375</v>
      </c>
      <c r="AN918" s="171">
        <f>SUM(AM$1:AM918)</f>
        <v>631584</v>
      </c>
    </row>
    <row r="919" spans="39:40" x14ac:dyDescent="0.2">
      <c r="AM919" s="171">
        <f t="shared" si="25"/>
        <v>1378</v>
      </c>
      <c r="AN919" s="171">
        <f>SUM(AM$1:AM919)</f>
        <v>632962</v>
      </c>
    </row>
    <row r="920" spans="39:40" x14ac:dyDescent="0.2">
      <c r="AM920" s="171">
        <f t="shared" si="25"/>
        <v>1378</v>
      </c>
      <c r="AN920" s="171">
        <f>SUM(AM$1:AM920)</f>
        <v>634340</v>
      </c>
    </row>
    <row r="921" spans="39:40" x14ac:dyDescent="0.2">
      <c r="AM921" s="171">
        <f t="shared" si="25"/>
        <v>1381</v>
      </c>
      <c r="AN921" s="171">
        <f>SUM(AM$1:AM921)</f>
        <v>635721</v>
      </c>
    </row>
    <row r="922" spans="39:40" x14ac:dyDescent="0.2">
      <c r="AM922" s="171">
        <f t="shared" si="25"/>
        <v>1381</v>
      </c>
      <c r="AN922" s="171">
        <f>SUM(AM$1:AM922)</f>
        <v>637102</v>
      </c>
    </row>
    <row r="923" spans="39:40" x14ac:dyDescent="0.2">
      <c r="AM923" s="171">
        <f t="shared" si="25"/>
        <v>1384</v>
      </c>
      <c r="AN923" s="171">
        <f>SUM(AM$1:AM923)</f>
        <v>638486</v>
      </c>
    </row>
    <row r="924" spans="39:40" x14ac:dyDescent="0.2">
      <c r="AM924" s="171">
        <f t="shared" si="25"/>
        <v>1384</v>
      </c>
      <c r="AN924" s="171">
        <f>SUM(AM$1:AM924)</f>
        <v>639870</v>
      </c>
    </row>
    <row r="925" spans="39:40" x14ac:dyDescent="0.2">
      <c r="AM925" s="171">
        <f t="shared" si="25"/>
        <v>1387</v>
      </c>
      <c r="AN925" s="171">
        <f>SUM(AM$1:AM925)</f>
        <v>641257</v>
      </c>
    </row>
    <row r="926" spans="39:40" x14ac:dyDescent="0.2">
      <c r="AM926" s="171">
        <f t="shared" si="25"/>
        <v>1387</v>
      </c>
      <c r="AN926" s="171">
        <f>SUM(AM$1:AM926)</f>
        <v>642644</v>
      </c>
    </row>
    <row r="927" spans="39:40" x14ac:dyDescent="0.2">
      <c r="AM927" s="171">
        <f t="shared" si="25"/>
        <v>1390</v>
      </c>
      <c r="AN927" s="171">
        <f>SUM(AM$1:AM927)</f>
        <v>644034</v>
      </c>
    </row>
    <row r="928" spans="39:40" x14ac:dyDescent="0.2">
      <c r="AM928" s="171">
        <f t="shared" si="25"/>
        <v>1390</v>
      </c>
      <c r="AN928" s="171">
        <f>SUM(AM$1:AM928)</f>
        <v>645424</v>
      </c>
    </row>
    <row r="929" spans="39:40" x14ac:dyDescent="0.2">
      <c r="AM929" s="171">
        <f t="shared" si="25"/>
        <v>1393</v>
      </c>
      <c r="AN929" s="171">
        <f>SUM(AM$1:AM929)</f>
        <v>646817</v>
      </c>
    </row>
    <row r="930" spans="39:40" x14ac:dyDescent="0.2">
      <c r="AM930" s="171">
        <f t="shared" si="25"/>
        <v>1393</v>
      </c>
      <c r="AN930" s="171">
        <f>SUM(AM$1:AM930)</f>
        <v>648210</v>
      </c>
    </row>
    <row r="931" spans="39:40" x14ac:dyDescent="0.2">
      <c r="AM931" s="171">
        <f t="shared" si="25"/>
        <v>1396</v>
      </c>
      <c r="AN931" s="171">
        <f>SUM(AM$1:AM931)</f>
        <v>649606</v>
      </c>
    </row>
    <row r="932" spans="39:40" x14ac:dyDescent="0.2">
      <c r="AM932" s="171">
        <f t="shared" si="25"/>
        <v>1396</v>
      </c>
      <c r="AN932" s="171">
        <f>SUM(AM$1:AM932)</f>
        <v>651002</v>
      </c>
    </row>
    <row r="933" spans="39:40" x14ac:dyDescent="0.2">
      <c r="AM933" s="171">
        <f t="shared" si="25"/>
        <v>1399</v>
      </c>
      <c r="AN933" s="171">
        <f>SUM(AM$1:AM933)</f>
        <v>652401</v>
      </c>
    </row>
    <row r="934" spans="39:40" x14ac:dyDescent="0.2">
      <c r="AM934" s="171">
        <f t="shared" si="25"/>
        <v>1399</v>
      </c>
      <c r="AN934" s="171">
        <f>SUM(AM$1:AM934)</f>
        <v>653800</v>
      </c>
    </row>
    <row r="935" spans="39:40" x14ac:dyDescent="0.2">
      <c r="AM935" s="171">
        <f t="shared" si="25"/>
        <v>1402</v>
      </c>
      <c r="AN935" s="171">
        <f>SUM(AM$1:AM935)</f>
        <v>655202</v>
      </c>
    </row>
    <row r="936" spans="39:40" x14ac:dyDescent="0.2">
      <c r="AM936" s="171">
        <f t="shared" si="25"/>
        <v>1402</v>
      </c>
      <c r="AN936" s="171">
        <f>SUM(AM$1:AM936)</f>
        <v>656604</v>
      </c>
    </row>
    <row r="937" spans="39:40" x14ac:dyDescent="0.2">
      <c r="AM937" s="171">
        <f t="shared" si="25"/>
        <v>1405</v>
      </c>
      <c r="AN937" s="171">
        <f>SUM(AM$1:AM937)</f>
        <v>658009</v>
      </c>
    </row>
    <row r="938" spans="39:40" x14ac:dyDescent="0.2">
      <c r="AM938" s="171">
        <f t="shared" si="25"/>
        <v>1405</v>
      </c>
      <c r="AN938" s="171">
        <f>SUM(AM$1:AM938)</f>
        <v>659414</v>
      </c>
    </row>
    <row r="939" spans="39:40" x14ac:dyDescent="0.2">
      <c r="AM939" s="171">
        <f t="shared" si="25"/>
        <v>1408</v>
      </c>
      <c r="AN939" s="171">
        <f>SUM(AM$1:AM939)</f>
        <v>660822</v>
      </c>
    </row>
    <row r="940" spans="39:40" x14ac:dyDescent="0.2">
      <c r="AM940" s="171">
        <f t="shared" si="25"/>
        <v>1408</v>
      </c>
      <c r="AN940" s="171">
        <f>SUM(AM$1:AM940)</f>
        <v>662230</v>
      </c>
    </row>
    <row r="941" spans="39:40" x14ac:dyDescent="0.2">
      <c r="AM941" s="171">
        <f t="shared" si="25"/>
        <v>1411</v>
      </c>
      <c r="AN941" s="171">
        <f>SUM(AM$1:AM941)</f>
        <v>663641</v>
      </c>
    </row>
    <row r="942" spans="39:40" x14ac:dyDescent="0.2">
      <c r="AM942" s="171">
        <f t="shared" si="25"/>
        <v>1411</v>
      </c>
      <c r="AN942" s="171">
        <f>SUM(AM$1:AM942)</f>
        <v>665052</v>
      </c>
    </row>
    <row r="943" spans="39:40" x14ac:dyDescent="0.2">
      <c r="AM943" s="171">
        <f t="shared" si="25"/>
        <v>1414</v>
      </c>
      <c r="AN943" s="171">
        <f>SUM(AM$1:AM943)</f>
        <v>666466</v>
      </c>
    </row>
    <row r="944" spans="39:40" x14ac:dyDescent="0.2">
      <c r="AM944" s="171">
        <f t="shared" si="25"/>
        <v>1414</v>
      </c>
      <c r="AN944" s="171">
        <f>SUM(AM$1:AM944)</f>
        <v>667880</v>
      </c>
    </row>
    <row r="945" spans="39:40" x14ac:dyDescent="0.2">
      <c r="AM945" s="171">
        <f t="shared" si="25"/>
        <v>1417</v>
      </c>
      <c r="AN945" s="171">
        <f>SUM(AM$1:AM945)</f>
        <v>669297</v>
      </c>
    </row>
    <row r="946" spans="39:40" x14ac:dyDescent="0.2">
      <c r="AM946" s="171">
        <f t="shared" si="25"/>
        <v>1417</v>
      </c>
      <c r="AN946" s="171">
        <f>SUM(AM$1:AM946)</f>
        <v>670714</v>
      </c>
    </row>
    <row r="947" spans="39:40" x14ac:dyDescent="0.2">
      <c r="AM947" s="171">
        <f t="shared" si="25"/>
        <v>1420</v>
      </c>
      <c r="AN947" s="171">
        <f>SUM(AM$1:AM947)</f>
        <v>672134</v>
      </c>
    </row>
    <row r="948" spans="39:40" x14ac:dyDescent="0.2">
      <c r="AM948" s="171">
        <f t="shared" si="25"/>
        <v>1420</v>
      </c>
      <c r="AN948" s="171">
        <f>SUM(AM$1:AM948)</f>
        <v>673554</v>
      </c>
    </row>
    <row r="949" spans="39:40" x14ac:dyDescent="0.2">
      <c r="AM949" s="171">
        <f t="shared" si="25"/>
        <v>1423</v>
      </c>
      <c r="AN949" s="171">
        <f>SUM(AM$1:AM949)</f>
        <v>674977</v>
      </c>
    </row>
    <row r="950" spans="39:40" x14ac:dyDescent="0.2">
      <c r="AM950" s="171">
        <f t="shared" si="25"/>
        <v>1423</v>
      </c>
      <c r="AN950" s="171">
        <f>SUM(AM$1:AM950)</f>
        <v>676400</v>
      </c>
    </row>
    <row r="951" spans="39:40" x14ac:dyDescent="0.2">
      <c r="AM951" s="171">
        <f t="shared" si="25"/>
        <v>1426</v>
      </c>
      <c r="AN951" s="171">
        <f>SUM(AM$1:AM951)</f>
        <v>677826</v>
      </c>
    </row>
    <row r="952" spans="39:40" x14ac:dyDescent="0.2">
      <c r="AM952" s="171">
        <f t="shared" si="25"/>
        <v>1426</v>
      </c>
      <c r="AN952" s="171">
        <f>SUM(AM$1:AM952)</f>
        <v>679252</v>
      </c>
    </row>
    <row r="953" spans="39:40" x14ac:dyDescent="0.2">
      <c r="AM953" s="171">
        <f t="shared" si="25"/>
        <v>1429</v>
      </c>
      <c r="AN953" s="171">
        <f>SUM(AM$1:AM953)</f>
        <v>680681</v>
      </c>
    </row>
    <row r="954" spans="39:40" x14ac:dyDescent="0.2">
      <c r="AM954" s="171">
        <f t="shared" si="25"/>
        <v>1429</v>
      </c>
      <c r="AN954" s="171">
        <f>SUM(AM$1:AM954)</f>
        <v>682110</v>
      </c>
    </row>
    <row r="955" spans="39:40" x14ac:dyDescent="0.2">
      <c r="AM955" s="171">
        <f t="shared" si="25"/>
        <v>1432</v>
      </c>
      <c r="AN955" s="171">
        <f>SUM(AM$1:AM955)</f>
        <v>683542</v>
      </c>
    </row>
    <row r="956" spans="39:40" x14ac:dyDescent="0.2">
      <c r="AM956" s="171">
        <f t="shared" si="25"/>
        <v>1432</v>
      </c>
      <c r="AN956" s="171">
        <f>SUM(AM$1:AM956)</f>
        <v>684974</v>
      </c>
    </row>
    <row r="957" spans="39:40" x14ac:dyDescent="0.2">
      <c r="AM957" s="171">
        <f t="shared" si="25"/>
        <v>1435</v>
      </c>
      <c r="AN957" s="171">
        <f>SUM(AM$1:AM957)</f>
        <v>686409</v>
      </c>
    </row>
    <row r="958" spans="39:40" x14ac:dyDescent="0.2">
      <c r="AM958" s="171">
        <f t="shared" si="25"/>
        <v>1435</v>
      </c>
      <c r="AN958" s="171">
        <f>SUM(AM$1:AM958)</f>
        <v>687844</v>
      </c>
    </row>
    <row r="959" spans="39:40" x14ac:dyDescent="0.2">
      <c r="AM959" s="171">
        <f t="shared" si="25"/>
        <v>1438</v>
      </c>
      <c r="AN959" s="171">
        <f>SUM(AM$1:AM959)</f>
        <v>689282</v>
      </c>
    </row>
    <row r="960" spans="39:40" x14ac:dyDescent="0.2">
      <c r="AM960" s="171">
        <f t="shared" si="25"/>
        <v>1438</v>
      </c>
      <c r="AN960" s="171">
        <f>SUM(AM$1:AM960)</f>
        <v>690720</v>
      </c>
    </row>
    <row r="961" spans="39:40" x14ac:dyDescent="0.2">
      <c r="AM961" s="171">
        <f t="shared" si="25"/>
        <v>1441</v>
      </c>
      <c r="AN961" s="171">
        <f>SUM(AM$1:AM961)</f>
        <v>692161</v>
      </c>
    </row>
    <row r="962" spans="39:40" x14ac:dyDescent="0.2">
      <c r="AM962" s="171">
        <f t="shared" ref="AM962:AM1025" si="26">1+3*ROUNDDOWN(ROW(AM962)/2.000001,)</f>
        <v>1441</v>
      </c>
      <c r="AN962" s="171">
        <f>SUM(AM$1:AM962)</f>
        <v>693602</v>
      </c>
    </row>
    <row r="963" spans="39:40" x14ac:dyDescent="0.2">
      <c r="AM963" s="171">
        <f t="shared" si="26"/>
        <v>1444</v>
      </c>
      <c r="AN963" s="171">
        <f>SUM(AM$1:AM963)</f>
        <v>695046</v>
      </c>
    </row>
    <row r="964" spans="39:40" x14ac:dyDescent="0.2">
      <c r="AM964" s="171">
        <f t="shared" si="26"/>
        <v>1444</v>
      </c>
      <c r="AN964" s="171">
        <f>SUM(AM$1:AM964)</f>
        <v>696490</v>
      </c>
    </row>
    <row r="965" spans="39:40" x14ac:dyDescent="0.2">
      <c r="AM965" s="171">
        <f t="shared" si="26"/>
        <v>1447</v>
      </c>
      <c r="AN965" s="171">
        <f>SUM(AM$1:AM965)</f>
        <v>697937</v>
      </c>
    </row>
    <row r="966" spans="39:40" x14ac:dyDescent="0.2">
      <c r="AM966" s="171">
        <f t="shared" si="26"/>
        <v>1447</v>
      </c>
      <c r="AN966" s="171">
        <f>SUM(AM$1:AM966)</f>
        <v>699384</v>
      </c>
    </row>
    <row r="967" spans="39:40" x14ac:dyDescent="0.2">
      <c r="AM967" s="171">
        <f t="shared" si="26"/>
        <v>1450</v>
      </c>
      <c r="AN967" s="171">
        <f>SUM(AM$1:AM967)</f>
        <v>700834</v>
      </c>
    </row>
    <row r="968" spans="39:40" x14ac:dyDescent="0.2">
      <c r="AM968" s="171">
        <f t="shared" si="26"/>
        <v>1450</v>
      </c>
      <c r="AN968" s="171">
        <f>SUM(AM$1:AM968)</f>
        <v>702284</v>
      </c>
    </row>
    <row r="969" spans="39:40" x14ac:dyDescent="0.2">
      <c r="AM969" s="171">
        <f t="shared" si="26"/>
        <v>1453</v>
      </c>
      <c r="AN969" s="171">
        <f>SUM(AM$1:AM969)</f>
        <v>703737</v>
      </c>
    </row>
    <row r="970" spans="39:40" x14ac:dyDescent="0.2">
      <c r="AM970" s="171">
        <f t="shared" si="26"/>
        <v>1453</v>
      </c>
      <c r="AN970" s="171">
        <f>SUM(AM$1:AM970)</f>
        <v>705190</v>
      </c>
    </row>
    <row r="971" spans="39:40" x14ac:dyDescent="0.2">
      <c r="AM971" s="171">
        <f t="shared" si="26"/>
        <v>1456</v>
      </c>
      <c r="AN971" s="171">
        <f>SUM(AM$1:AM971)</f>
        <v>706646</v>
      </c>
    </row>
    <row r="972" spans="39:40" x14ac:dyDescent="0.2">
      <c r="AM972" s="171">
        <f t="shared" si="26"/>
        <v>1456</v>
      </c>
      <c r="AN972" s="171">
        <f>SUM(AM$1:AM972)</f>
        <v>708102</v>
      </c>
    </row>
    <row r="973" spans="39:40" x14ac:dyDescent="0.2">
      <c r="AM973" s="171">
        <f t="shared" si="26"/>
        <v>1459</v>
      </c>
      <c r="AN973" s="171">
        <f>SUM(AM$1:AM973)</f>
        <v>709561</v>
      </c>
    </row>
    <row r="974" spans="39:40" x14ac:dyDescent="0.2">
      <c r="AM974" s="171">
        <f t="shared" si="26"/>
        <v>1459</v>
      </c>
      <c r="AN974" s="171">
        <f>SUM(AM$1:AM974)</f>
        <v>711020</v>
      </c>
    </row>
    <row r="975" spans="39:40" x14ac:dyDescent="0.2">
      <c r="AM975" s="171">
        <f t="shared" si="26"/>
        <v>1462</v>
      </c>
      <c r="AN975" s="171">
        <f>SUM(AM$1:AM975)</f>
        <v>712482</v>
      </c>
    </row>
    <row r="976" spans="39:40" x14ac:dyDescent="0.2">
      <c r="AM976" s="171">
        <f t="shared" si="26"/>
        <v>1462</v>
      </c>
      <c r="AN976" s="171">
        <f>SUM(AM$1:AM976)</f>
        <v>713944</v>
      </c>
    </row>
    <row r="977" spans="39:40" x14ac:dyDescent="0.2">
      <c r="AM977" s="171">
        <f t="shared" si="26"/>
        <v>1465</v>
      </c>
      <c r="AN977" s="171">
        <f>SUM(AM$1:AM977)</f>
        <v>715409</v>
      </c>
    </row>
    <row r="978" spans="39:40" x14ac:dyDescent="0.2">
      <c r="AM978" s="171">
        <f t="shared" si="26"/>
        <v>1465</v>
      </c>
      <c r="AN978" s="171">
        <f>SUM(AM$1:AM978)</f>
        <v>716874</v>
      </c>
    </row>
    <row r="979" spans="39:40" x14ac:dyDescent="0.2">
      <c r="AM979" s="171">
        <f t="shared" si="26"/>
        <v>1468</v>
      </c>
      <c r="AN979" s="171">
        <f>SUM(AM$1:AM979)</f>
        <v>718342</v>
      </c>
    </row>
    <row r="980" spans="39:40" x14ac:dyDescent="0.2">
      <c r="AM980" s="171">
        <f t="shared" si="26"/>
        <v>1468</v>
      </c>
      <c r="AN980" s="171">
        <f>SUM(AM$1:AM980)</f>
        <v>719810</v>
      </c>
    </row>
    <row r="981" spans="39:40" x14ac:dyDescent="0.2">
      <c r="AM981" s="171">
        <f t="shared" si="26"/>
        <v>1471</v>
      </c>
      <c r="AN981" s="171">
        <f>SUM(AM$1:AM981)</f>
        <v>721281</v>
      </c>
    </row>
    <row r="982" spans="39:40" x14ac:dyDescent="0.2">
      <c r="AM982" s="171">
        <f t="shared" si="26"/>
        <v>1471</v>
      </c>
      <c r="AN982" s="171">
        <f>SUM(AM$1:AM982)</f>
        <v>722752</v>
      </c>
    </row>
    <row r="983" spans="39:40" x14ac:dyDescent="0.2">
      <c r="AM983" s="171">
        <f t="shared" si="26"/>
        <v>1474</v>
      </c>
      <c r="AN983" s="171">
        <f>SUM(AM$1:AM983)</f>
        <v>724226</v>
      </c>
    </row>
    <row r="984" spans="39:40" x14ac:dyDescent="0.2">
      <c r="AM984" s="171">
        <f t="shared" si="26"/>
        <v>1474</v>
      </c>
      <c r="AN984" s="171">
        <f>SUM(AM$1:AM984)</f>
        <v>725700</v>
      </c>
    </row>
    <row r="985" spans="39:40" x14ac:dyDescent="0.2">
      <c r="AM985" s="171">
        <f t="shared" si="26"/>
        <v>1477</v>
      </c>
      <c r="AN985" s="171">
        <f>SUM(AM$1:AM985)</f>
        <v>727177</v>
      </c>
    </row>
    <row r="986" spans="39:40" x14ac:dyDescent="0.2">
      <c r="AM986" s="171">
        <f t="shared" si="26"/>
        <v>1477</v>
      </c>
      <c r="AN986" s="171">
        <f>SUM(AM$1:AM986)</f>
        <v>728654</v>
      </c>
    </row>
    <row r="987" spans="39:40" x14ac:dyDescent="0.2">
      <c r="AM987" s="171">
        <f t="shared" si="26"/>
        <v>1480</v>
      </c>
      <c r="AN987" s="171">
        <f>SUM(AM$1:AM987)</f>
        <v>730134</v>
      </c>
    </row>
    <row r="988" spans="39:40" x14ac:dyDescent="0.2">
      <c r="AM988" s="171">
        <f t="shared" si="26"/>
        <v>1480</v>
      </c>
      <c r="AN988" s="171">
        <f>SUM(AM$1:AM988)</f>
        <v>731614</v>
      </c>
    </row>
    <row r="989" spans="39:40" x14ac:dyDescent="0.2">
      <c r="AM989" s="171">
        <f t="shared" si="26"/>
        <v>1483</v>
      </c>
      <c r="AN989" s="171">
        <f>SUM(AM$1:AM989)</f>
        <v>733097</v>
      </c>
    </row>
    <row r="990" spans="39:40" x14ac:dyDescent="0.2">
      <c r="AM990" s="171">
        <f t="shared" si="26"/>
        <v>1483</v>
      </c>
      <c r="AN990" s="171">
        <f>SUM(AM$1:AM990)</f>
        <v>734580</v>
      </c>
    </row>
    <row r="991" spans="39:40" x14ac:dyDescent="0.2">
      <c r="AM991" s="171">
        <f t="shared" si="26"/>
        <v>1486</v>
      </c>
      <c r="AN991" s="171">
        <f>SUM(AM$1:AM991)</f>
        <v>736066</v>
      </c>
    </row>
    <row r="992" spans="39:40" x14ac:dyDescent="0.2">
      <c r="AM992" s="171">
        <f t="shared" si="26"/>
        <v>1486</v>
      </c>
      <c r="AN992" s="171">
        <f>SUM(AM$1:AM992)</f>
        <v>737552</v>
      </c>
    </row>
    <row r="993" spans="39:40" x14ac:dyDescent="0.2">
      <c r="AM993" s="171">
        <f t="shared" si="26"/>
        <v>1489</v>
      </c>
      <c r="AN993" s="171">
        <f>SUM(AM$1:AM993)</f>
        <v>739041</v>
      </c>
    </row>
    <row r="994" spans="39:40" x14ac:dyDescent="0.2">
      <c r="AM994" s="171">
        <f t="shared" si="26"/>
        <v>1489</v>
      </c>
      <c r="AN994" s="171">
        <f>SUM(AM$1:AM994)</f>
        <v>740530</v>
      </c>
    </row>
    <row r="995" spans="39:40" x14ac:dyDescent="0.2">
      <c r="AM995" s="171">
        <f t="shared" si="26"/>
        <v>1492</v>
      </c>
      <c r="AN995" s="171">
        <f>SUM(AM$1:AM995)</f>
        <v>742022</v>
      </c>
    </row>
    <row r="996" spans="39:40" x14ac:dyDescent="0.2">
      <c r="AM996" s="171">
        <f t="shared" si="26"/>
        <v>1492</v>
      </c>
      <c r="AN996" s="171">
        <f>SUM(AM$1:AM996)</f>
        <v>743514</v>
      </c>
    </row>
    <row r="997" spans="39:40" x14ac:dyDescent="0.2">
      <c r="AM997" s="171">
        <f t="shared" si="26"/>
        <v>1495</v>
      </c>
      <c r="AN997" s="171">
        <f>SUM(AM$1:AM997)</f>
        <v>745009</v>
      </c>
    </row>
    <row r="998" spans="39:40" x14ac:dyDescent="0.2">
      <c r="AM998" s="171">
        <f t="shared" si="26"/>
        <v>1495</v>
      </c>
      <c r="AN998" s="171">
        <f>SUM(AM$1:AM998)</f>
        <v>746504</v>
      </c>
    </row>
    <row r="999" spans="39:40" x14ac:dyDescent="0.2">
      <c r="AM999" s="171">
        <f t="shared" si="26"/>
        <v>1498</v>
      </c>
      <c r="AN999" s="171">
        <f>SUM(AM$1:AM999)</f>
        <v>748002</v>
      </c>
    </row>
    <row r="1000" spans="39:40" x14ac:dyDescent="0.2">
      <c r="AM1000" s="171">
        <f t="shared" si="26"/>
        <v>1498</v>
      </c>
      <c r="AN1000" s="171">
        <f>SUM(AM$1:AM1000)</f>
        <v>749500</v>
      </c>
    </row>
    <row r="1001" spans="39:40" x14ac:dyDescent="0.2">
      <c r="AM1001" s="171">
        <f t="shared" si="26"/>
        <v>1501</v>
      </c>
      <c r="AN1001" s="171">
        <f>SUM(AM$1:AM1001)</f>
        <v>751001</v>
      </c>
    </row>
    <row r="1002" spans="39:40" x14ac:dyDescent="0.2">
      <c r="AM1002" s="171">
        <f t="shared" si="26"/>
        <v>1501</v>
      </c>
      <c r="AN1002" s="171">
        <f>SUM(AM$1:AM1002)</f>
        <v>752502</v>
      </c>
    </row>
    <row r="1003" spans="39:40" x14ac:dyDescent="0.2">
      <c r="AM1003" s="171">
        <f t="shared" si="26"/>
        <v>1504</v>
      </c>
      <c r="AN1003" s="171">
        <f>SUM(AM$1:AM1003)</f>
        <v>754006</v>
      </c>
    </row>
    <row r="1004" spans="39:40" x14ac:dyDescent="0.2">
      <c r="AM1004" s="171">
        <f t="shared" si="26"/>
        <v>1504</v>
      </c>
      <c r="AN1004" s="171">
        <f>SUM(AM$1:AM1004)</f>
        <v>755510</v>
      </c>
    </row>
    <row r="1005" spans="39:40" x14ac:dyDescent="0.2">
      <c r="AM1005" s="171">
        <f t="shared" si="26"/>
        <v>1507</v>
      </c>
      <c r="AN1005" s="171">
        <f>SUM(AM$1:AM1005)</f>
        <v>757017</v>
      </c>
    </row>
    <row r="1006" spans="39:40" x14ac:dyDescent="0.2">
      <c r="AM1006" s="171">
        <f t="shared" si="26"/>
        <v>1507</v>
      </c>
      <c r="AN1006" s="171">
        <f>SUM(AM$1:AM1006)</f>
        <v>758524</v>
      </c>
    </row>
    <row r="1007" spans="39:40" x14ac:dyDescent="0.2">
      <c r="AM1007" s="171">
        <f t="shared" si="26"/>
        <v>1510</v>
      </c>
      <c r="AN1007" s="171">
        <f>SUM(AM$1:AM1007)</f>
        <v>760034</v>
      </c>
    </row>
    <row r="1008" spans="39:40" x14ac:dyDescent="0.2">
      <c r="AM1008" s="171">
        <f t="shared" si="26"/>
        <v>1510</v>
      </c>
      <c r="AN1008" s="171">
        <f>SUM(AM$1:AM1008)</f>
        <v>761544</v>
      </c>
    </row>
    <row r="1009" spans="39:40" x14ac:dyDescent="0.2">
      <c r="AM1009" s="171">
        <f t="shared" si="26"/>
        <v>1513</v>
      </c>
      <c r="AN1009" s="171">
        <f>SUM(AM$1:AM1009)</f>
        <v>763057</v>
      </c>
    </row>
    <row r="1010" spans="39:40" x14ac:dyDescent="0.2">
      <c r="AM1010" s="171">
        <f t="shared" si="26"/>
        <v>1513</v>
      </c>
      <c r="AN1010" s="171">
        <f>SUM(AM$1:AM1010)</f>
        <v>764570</v>
      </c>
    </row>
    <row r="1011" spans="39:40" x14ac:dyDescent="0.2">
      <c r="AM1011" s="171">
        <f t="shared" si="26"/>
        <v>1516</v>
      </c>
      <c r="AN1011" s="171">
        <f>SUM(AM$1:AM1011)</f>
        <v>766086</v>
      </c>
    </row>
    <row r="1012" spans="39:40" x14ac:dyDescent="0.2">
      <c r="AM1012" s="171">
        <f t="shared" si="26"/>
        <v>1516</v>
      </c>
      <c r="AN1012" s="171">
        <f>SUM(AM$1:AM1012)</f>
        <v>767602</v>
      </c>
    </row>
    <row r="1013" spans="39:40" x14ac:dyDescent="0.2">
      <c r="AM1013" s="171">
        <f t="shared" si="26"/>
        <v>1519</v>
      </c>
      <c r="AN1013" s="171">
        <f>SUM(AM$1:AM1013)</f>
        <v>769121</v>
      </c>
    </row>
    <row r="1014" spans="39:40" x14ac:dyDescent="0.2">
      <c r="AM1014" s="171">
        <f t="shared" si="26"/>
        <v>1519</v>
      </c>
      <c r="AN1014" s="171">
        <f>SUM(AM$1:AM1014)</f>
        <v>770640</v>
      </c>
    </row>
    <row r="1015" spans="39:40" x14ac:dyDescent="0.2">
      <c r="AM1015" s="171">
        <f t="shared" si="26"/>
        <v>1522</v>
      </c>
      <c r="AN1015" s="171">
        <f>SUM(AM$1:AM1015)</f>
        <v>772162</v>
      </c>
    </row>
    <row r="1016" spans="39:40" x14ac:dyDescent="0.2">
      <c r="AM1016" s="171">
        <f t="shared" si="26"/>
        <v>1522</v>
      </c>
      <c r="AN1016" s="171">
        <f>SUM(AM$1:AM1016)</f>
        <v>773684</v>
      </c>
    </row>
    <row r="1017" spans="39:40" x14ac:dyDescent="0.2">
      <c r="AM1017" s="171">
        <f t="shared" si="26"/>
        <v>1525</v>
      </c>
      <c r="AN1017" s="171">
        <f>SUM(AM$1:AM1017)</f>
        <v>775209</v>
      </c>
    </row>
    <row r="1018" spans="39:40" x14ac:dyDescent="0.2">
      <c r="AM1018" s="171">
        <f t="shared" si="26"/>
        <v>1525</v>
      </c>
      <c r="AN1018" s="171">
        <f>SUM(AM$1:AM1018)</f>
        <v>776734</v>
      </c>
    </row>
    <row r="1019" spans="39:40" x14ac:dyDescent="0.2">
      <c r="AM1019" s="171">
        <f t="shared" si="26"/>
        <v>1528</v>
      </c>
      <c r="AN1019" s="171">
        <f>SUM(AM$1:AM1019)</f>
        <v>778262</v>
      </c>
    </row>
    <row r="1020" spans="39:40" x14ac:dyDescent="0.2">
      <c r="AM1020" s="171">
        <f t="shared" si="26"/>
        <v>1528</v>
      </c>
      <c r="AN1020" s="171">
        <f>SUM(AM$1:AM1020)</f>
        <v>779790</v>
      </c>
    </row>
    <row r="1021" spans="39:40" x14ac:dyDescent="0.2">
      <c r="AM1021" s="171">
        <f t="shared" si="26"/>
        <v>1531</v>
      </c>
      <c r="AN1021" s="171">
        <f>SUM(AM$1:AM1021)</f>
        <v>781321</v>
      </c>
    </row>
    <row r="1022" spans="39:40" x14ac:dyDescent="0.2">
      <c r="AM1022" s="171">
        <f t="shared" si="26"/>
        <v>1531</v>
      </c>
      <c r="AN1022" s="171">
        <f>SUM(AM$1:AM1022)</f>
        <v>782852</v>
      </c>
    </row>
    <row r="1023" spans="39:40" x14ac:dyDescent="0.2">
      <c r="AM1023" s="171">
        <f t="shared" si="26"/>
        <v>1534</v>
      </c>
      <c r="AN1023" s="171">
        <f>SUM(AM$1:AM1023)</f>
        <v>784386</v>
      </c>
    </row>
    <row r="1024" spans="39:40" x14ac:dyDescent="0.2">
      <c r="AM1024" s="171">
        <f t="shared" si="26"/>
        <v>1534</v>
      </c>
      <c r="AN1024" s="171">
        <f>SUM(AM$1:AM1024)</f>
        <v>785920</v>
      </c>
    </row>
    <row r="1025" spans="39:40" x14ac:dyDescent="0.2">
      <c r="AM1025" s="171">
        <f t="shared" si="26"/>
        <v>1537</v>
      </c>
      <c r="AN1025" s="171">
        <f>SUM(AM$1:AM1025)</f>
        <v>787457</v>
      </c>
    </row>
    <row r="1026" spans="39:40" x14ac:dyDescent="0.2">
      <c r="AM1026" s="171">
        <f t="shared" ref="AM1026:AM1089" si="27">1+3*ROUNDDOWN(ROW(AM1026)/2.000001,)</f>
        <v>1537</v>
      </c>
      <c r="AN1026" s="171">
        <f>SUM(AM$1:AM1026)</f>
        <v>788994</v>
      </c>
    </row>
    <row r="1027" spans="39:40" x14ac:dyDescent="0.2">
      <c r="AM1027" s="171">
        <f t="shared" si="27"/>
        <v>1540</v>
      </c>
      <c r="AN1027" s="171">
        <f>SUM(AM$1:AM1027)</f>
        <v>790534</v>
      </c>
    </row>
    <row r="1028" spans="39:40" x14ac:dyDescent="0.2">
      <c r="AM1028" s="171">
        <f t="shared" si="27"/>
        <v>1540</v>
      </c>
      <c r="AN1028" s="171">
        <f>SUM(AM$1:AM1028)</f>
        <v>792074</v>
      </c>
    </row>
    <row r="1029" spans="39:40" x14ac:dyDescent="0.2">
      <c r="AM1029" s="171">
        <f t="shared" si="27"/>
        <v>1543</v>
      </c>
      <c r="AN1029" s="171">
        <f>SUM(AM$1:AM1029)</f>
        <v>793617</v>
      </c>
    </row>
    <row r="1030" spans="39:40" x14ac:dyDescent="0.2">
      <c r="AM1030" s="171">
        <f t="shared" si="27"/>
        <v>1543</v>
      </c>
      <c r="AN1030" s="171">
        <f>SUM(AM$1:AM1030)</f>
        <v>795160</v>
      </c>
    </row>
    <row r="1031" spans="39:40" x14ac:dyDescent="0.2">
      <c r="AM1031" s="171">
        <f t="shared" si="27"/>
        <v>1546</v>
      </c>
      <c r="AN1031" s="171">
        <f>SUM(AM$1:AM1031)</f>
        <v>796706</v>
      </c>
    </row>
    <row r="1032" spans="39:40" x14ac:dyDescent="0.2">
      <c r="AM1032" s="171">
        <f t="shared" si="27"/>
        <v>1546</v>
      </c>
      <c r="AN1032" s="171">
        <f>SUM(AM$1:AM1032)</f>
        <v>798252</v>
      </c>
    </row>
    <row r="1033" spans="39:40" x14ac:dyDescent="0.2">
      <c r="AM1033" s="171">
        <f t="shared" si="27"/>
        <v>1549</v>
      </c>
      <c r="AN1033" s="171">
        <f>SUM(AM$1:AM1033)</f>
        <v>799801</v>
      </c>
    </row>
    <row r="1034" spans="39:40" x14ac:dyDescent="0.2">
      <c r="AM1034" s="171">
        <f t="shared" si="27"/>
        <v>1549</v>
      </c>
      <c r="AN1034" s="171">
        <f>SUM(AM$1:AM1034)</f>
        <v>801350</v>
      </c>
    </row>
    <row r="1035" spans="39:40" x14ac:dyDescent="0.2">
      <c r="AM1035" s="171">
        <f t="shared" si="27"/>
        <v>1552</v>
      </c>
      <c r="AN1035" s="171">
        <f>SUM(AM$1:AM1035)</f>
        <v>802902</v>
      </c>
    </row>
    <row r="1036" spans="39:40" x14ac:dyDescent="0.2">
      <c r="AM1036" s="171">
        <f t="shared" si="27"/>
        <v>1552</v>
      </c>
      <c r="AN1036" s="171">
        <f>SUM(AM$1:AM1036)</f>
        <v>804454</v>
      </c>
    </row>
    <row r="1037" spans="39:40" x14ac:dyDescent="0.2">
      <c r="AM1037" s="171">
        <f t="shared" si="27"/>
        <v>1555</v>
      </c>
      <c r="AN1037" s="171">
        <f>SUM(AM$1:AM1037)</f>
        <v>806009</v>
      </c>
    </row>
    <row r="1038" spans="39:40" x14ac:dyDescent="0.2">
      <c r="AM1038" s="171">
        <f t="shared" si="27"/>
        <v>1555</v>
      </c>
      <c r="AN1038" s="171">
        <f>SUM(AM$1:AM1038)</f>
        <v>807564</v>
      </c>
    </row>
    <row r="1039" spans="39:40" x14ac:dyDescent="0.2">
      <c r="AM1039" s="171">
        <f t="shared" si="27"/>
        <v>1558</v>
      </c>
      <c r="AN1039" s="171">
        <f>SUM(AM$1:AM1039)</f>
        <v>809122</v>
      </c>
    </row>
    <row r="1040" spans="39:40" x14ac:dyDescent="0.2">
      <c r="AM1040" s="171">
        <f t="shared" si="27"/>
        <v>1558</v>
      </c>
      <c r="AN1040" s="171">
        <f>SUM(AM$1:AM1040)</f>
        <v>810680</v>
      </c>
    </row>
    <row r="1041" spans="39:40" x14ac:dyDescent="0.2">
      <c r="AM1041" s="171">
        <f t="shared" si="27"/>
        <v>1561</v>
      </c>
      <c r="AN1041" s="171">
        <f>SUM(AM$1:AM1041)</f>
        <v>812241</v>
      </c>
    </row>
    <row r="1042" spans="39:40" x14ac:dyDescent="0.2">
      <c r="AM1042" s="171">
        <f t="shared" si="27"/>
        <v>1561</v>
      </c>
      <c r="AN1042" s="171">
        <f>SUM(AM$1:AM1042)</f>
        <v>813802</v>
      </c>
    </row>
    <row r="1043" spans="39:40" x14ac:dyDescent="0.2">
      <c r="AM1043" s="171">
        <f t="shared" si="27"/>
        <v>1564</v>
      </c>
      <c r="AN1043" s="171">
        <f>SUM(AM$1:AM1043)</f>
        <v>815366</v>
      </c>
    </row>
    <row r="1044" spans="39:40" x14ac:dyDescent="0.2">
      <c r="AM1044" s="171">
        <f t="shared" si="27"/>
        <v>1564</v>
      </c>
      <c r="AN1044" s="171">
        <f>SUM(AM$1:AM1044)</f>
        <v>816930</v>
      </c>
    </row>
    <row r="1045" spans="39:40" x14ac:dyDescent="0.2">
      <c r="AM1045" s="171">
        <f t="shared" si="27"/>
        <v>1567</v>
      </c>
      <c r="AN1045" s="171">
        <f>SUM(AM$1:AM1045)</f>
        <v>818497</v>
      </c>
    </row>
    <row r="1046" spans="39:40" x14ac:dyDescent="0.2">
      <c r="AM1046" s="171">
        <f t="shared" si="27"/>
        <v>1567</v>
      </c>
      <c r="AN1046" s="171">
        <f>SUM(AM$1:AM1046)</f>
        <v>820064</v>
      </c>
    </row>
    <row r="1047" spans="39:40" x14ac:dyDescent="0.2">
      <c r="AM1047" s="171">
        <f t="shared" si="27"/>
        <v>1570</v>
      </c>
      <c r="AN1047" s="171">
        <f>SUM(AM$1:AM1047)</f>
        <v>821634</v>
      </c>
    </row>
    <row r="1048" spans="39:40" x14ac:dyDescent="0.2">
      <c r="AM1048" s="171">
        <f t="shared" si="27"/>
        <v>1570</v>
      </c>
      <c r="AN1048" s="171">
        <f>SUM(AM$1:AM1048)</f>
        <v>823204</v>
      </c>
    </row>
    <row r="1049" spans="39:40" x14ac:dyDescent="0.2">
      <c r="AM1049" s="171">
        <f t="shared" si="27"/>
        <v>1573</v>
      </c>
      <c r="AN1049" s="171">
        <f>SUM(AM$1:AM1049)</f>
        <v>824777</v>
      </c>
    </row>
    <row r="1050" spans="39:40" x14ac:dyDescent="0.2">
      <c r="AM1050" s="171">
        <f t="shared" si="27"/>
        <v>1573</v>
      </c>
      <c r="AN1050" s="171">
        <f>SUM(AM$1:AM1050)</f>
        <v>826350</v>
      </c>
    </row>
    <row r="1051" spans="39:40" x14ac:dyDescent="0.2">
      <c r="AM1051" s="171">
        <f t="shared" si="27"/>
        <v>1576</v>
      </c>
      <c r="AN1051" s="171">
        <f>SUM(AM$1:AM1051)</f>
        <v>827926</v>
      </c>
    </row>
    <row r="1052" spans="39:40" x14ac:dyDescent="0.2">
      <c r="AM1052" s="171">
        <f t="shared" si="27"/>
        <v>1576</v>
      </c>
      <c r="AN1052" s="171">
        <f>SUM(AM$1:AM1052)</f>
        <v>829502</v>
      </c>
    </row>
    <row r="1053" spans="39:40" x14ac:dyDescent="0.2">
      <c r="AM1053" s="171">
        <f t="shared" si="27"/>
        <v>1579</v>
      </c>
      <c r="AN1053" s="171">
        <f>SUM(AM$1:AM1053)</f>
        <v>831081</v>
      </c>
    </row>
    <row r="1054" spans="39:40" x14ac:dyDescent="0.2">
      <c r="AM1054" s="171">
        <f t="shared" si="27"/>
        <v>1579</v>
      </c>
      <c r="AN1054" s="171">
        <f>SUM(AM$1:AM1054)</f>
        <v>832660</v>
      </c>
    </row>
    <row r="1055" spans="39:40" x14ac:dyDescent="0.2">
      <c r="AM1055" s="171">
        <f t="shared" si="27"/>
        <v>1582</v>
      </c>
      <c r="AN1055" s="171">
        <f>SUM(AM$1:AM1055)</f>
        <v>834242</v>
      </c>
    </row>
    <row r="1056" spans="39:40" x14ac:dyDescent="0.2">
      <c r="AM1056" s="171">
        <f t="shared" si="27"/>
        <v>1582</v>
      </c>
      <c r="AN1056" s="171">
        <f>SUM(AM$1:AM1056)</f>
        <v>835824</v>
      </c>
    </row>
    <row r="1057" spans="39:40" x14ac:dyDescent="0.2">
      <c r="AM1057" s="171">
        <f t="shared" si="27"/>
        <v>1585</v>
      </c>
      <c r="AN1057" s="171">
        <f>SUM(AM$1:AM1057)</f>
        <v>837409</v>
      </c>
    </row>
    <row r="1058" spans="39:40" x14ac:dyDescent="0.2">
      <c r="AM1058" s="171">
        <f t="shared" si="27"/>
        <v>1585</v>
      </c>
      <c r="AN1058" s="171">
        <f>SUM(AM$1:AM1058)</f>
        <v>838994</v>
      </c>
    </row>
    <row r="1059" spans="39:40" x14ac:dyDescent="0.2">
      <c r="AM1059" s="171">
        <f t="shared" si="27"/>
        <v>1588</v>
      </c>
      <c r="AN1059" s="171">
        <f>SUM(AM$1:AM1059)</f>
        <v>840582</v>
      </c>
    </row>
    <row r="1060" spans="39:40" x14ac:dyDescent="0.2">
      <c r="AM1060" s="171">
        <f t="shared" si="27"/>
        <v>1588</v>
      </c>
      <c r="AN1060" s="171">
        <f>SUM(AM$1:AM1060)</f>
        <v>842170</v>
      </c>
    </row>
    <row r="1061" spans="39:40" x14ac:dyDescent="0.2">
      <c r="AM1061" s="171">
        <f t="shared" si="27"/>
        <v>1591</v>
      </c>
      <c r="AN1061" s="171">
        <f>SUM(AM$1:AM1061)</f>
        <v>843761</v>
      </c>
    </row>
    <row r="1062" spans="39:40" x14ac:dyDescent="0.2">
      <c r="AM1062" s="171">
        <f t="shared" si="27"/>
        <v>1591</v>
      </c>
      <c r="AN1062" s="171">
        <f>SUM(AM$1:AM1062)</f>
        <v>845352</v>
      </c>
    </row>
    <row r="1063" spans="39:40" x14ac:dyDescent="0.2">
      <c r="AM1063" s="171">
        <f t="shared" si="27"/>
        <v>1594</v>
      </c>
      <c r="AN1063" s="171">
        <f>SUM(AM$1:AM1063)</f>
        <v>846946</v>
      </c>
    </row>
    <row r="1064" spans="39:40" x14ac:dyDescent="0.2">
      <c r="AM1064" s="171">
        <f t="shared" si="27"/>
        <v>1594</v>
      </c>
      <c r="AN1064" s="171">
        <f>SUM(AM$1:AM1064)</f>
        <v>848540</v>
      </c>
    </row>
    <row r="1065" spans="39:40" x14ac:dyDescent="0.2">
      <c r="AM1065" s="171">
        <f t="shared" si="27"/>
        <v>1597</v>
      </c>
      <c r="AN1065" s="171">
        <f>SUM(AM$1:AM1065)</f>
        <v>850137</v>
      </c>
    </row>
    <row r="1066" spans="39:40" x14ac:dyDescent="0.2">
      <c r="AM1066" s="171">
        <f t="shared" si="27"/>
        <v>1597</v>
      </c>
      <c r="AN1066" s="171">
        <f>SUM(AM$1:AM1066)</f>
        <v>851734</v>
      </c>
    </row>
    <row r="1067" spans="39:40" x14ac:dyDescent="0.2">
      <c r="AM1067" s="171">
        <f t="shared" si="27"/>
        <v>1600</v>
      </c>
      <c r="AN1067" s="171">
        <f>SUM(AM$1:AM1067)</f>
        <v>853334</v>
      </c>
    </row>
    <row r="1068" spans="39:40" x14ac:dyDescent="0.2">
      <c r="AM1068" s="171">
        <f t="shared" si="27"/>
        <v>1600</v>
      </c>
      <c r="AN1068" s="171">
        <f>SUM(AM$1:AM1068)</f>
        <v>854934</v>
      </c>
    </row>
    <row r="1069" spans="39:40" x14ac:dyDescent="0.2">
      <c r="AM1069" s="171">
        <f t="shared" si="27"/>
        <v>1603</v>
      </c>
      <c r="AN1069" s="171">
        <f>SUM(AM$1:AM1069)</f>
        <v>856537</v>
      </c>
    </row>
    <row r="1070" spans="39:40" x14ac:dyDescent="0.2">
      <c r="AM1070" s="171">
        <f t="shared" si="27"/>
        <v>1603</v>
      </c>
      <c r="AN1070" s="171">
        <f>SUM(AM$1:AM1070)</f>
        <v>858140</v>
      </c>
    </row>
    <row r="1071" spans="39:40" x14ac:dyDescent="0.2">
      <c r="AM1071" s="171">
        <f t="shared" si="27"/>
        <v>1606</v>
      </c>
      <c r="AN1071" s="171">
        <f>SUM(AM$1:AM1071)</f>
        <v>859746</v>
      </c>
    </row>
    <row r="1072" spans="39:40" x14ac:dyDescent="0.2">
      <c r="AM1072" s="171">
        <f t="shared" si="27"/>
        <v>1606</v>
      </c>
      <c r="AN1072" s="171">
        <f>SUM(AM$1:AM1072)</f>
        <v>861352</v>
      </c>
    </row>
    <row r="1073" spans="39:40" x14ac:dyDescent="0.2">
      <c r="AM1073" s="171">
        <f t="shared" si="27"/>
        <v>1609</v>
      </c>
      <c r="AN1073" s="171">
        <f>SUM(AM$1:AM1073)</f>
        <v>862961</v>
      </c>
    </row>
    <row r="1074" spans="39:40" x14ac:dyDescent="0.2">
      <c r="AM1074" s="171">
        <f t="shared" si="27"/>
        <v>1609</v>
      </c>
      <c r="AN1074" s="171">
        <f>SUM(AM$1:AM1074)</f>
        <v>864570</v>
      </c>
    </row>
    <row r="1075" spans="39:40" x14ac:dyDescent="0.2">
      <c r="AM1075" s="171">
        <f t="shared" si="27"/>
        <v>1612</v>
      </c>
      <c r="AN1075" s="171">
        <f>SUM(AM$1:AM1075)</f>
        <v>866182</v>
      </c>
    </row>
    <row r="1076" spans="39:40" x14ac:dyDescent="0.2">
      <c r="AM1076" s="171">
        <f t="shared" si="27"/>
        <v>1612</v>
      </c>
      <c r="AN1076" s="171">
        <f>SUM(AM$1:AM1076)</f>
        <v>867794</v>
      </c>
    </row>
    <row r="1077" spans="39:40" x14ac:dyDescent="0.2">
      <c r="AM1077" s="171">
        <f t="shared" si="27"/>
        <v>1615</v>
      </c>
      <c r="AN1077" s="171">
        <f>SUM(AM$1:AM1077)</f>
        <v>869409</v>
      </c>
    </row>
    <row r="1078" spans="39:40" x14ac:dyDescent="0.2">
      <c r="AM1078" s="171">
        <f t="shared" si="27"/>
        <v>1615</v>
      </c>
      <c r="AN1078" s="171">
        <f>SUM(AM$1:AM1078)</f>
        <v>871024</v>
      </c>
    </row>
    <row r="1079" spans="39:40" x14ac:dyDescent="0.2">
      <c r="AM1079" s="171">
        <f t="shared" si="27"/>
        <v>1618</v>
      </c>
      <c r="AN1079" s="171">
        <f>SUM(AM$1:AM1079)</f>
        <v>872642</v>
      </c>
    </row>
    <row r="1080" spans="39:40" x14ac:dyDescent="0.2">
      <c r="AM1080" s="171">
        <f t="shared" si="27"/>
        <v>1618</v>
      </c>
      <c r="AN1080" s="171">
        <f>SUM(AM$1:AM1080)</f>
        <v>874260</v>
      </c>
    </row>
    <row r="1081" spans="39:40" x14ac:dyDescent="0.2">
      <c r="AM1081" s="171">
        <f t="shared" si="27"/>
        <v>1621</v>
      </c>
      <c r="AN1081" s="171">
        <f>SUM(AM$1:AM1081)</f>
        <v>875881</v>
      </c>
    </row>
    <row r="1082" spans="39:40" x14ac:dyDescent="0.2">
      <c r="AM1082" s="171">
        <f t="shared" si="27"/>
        <v>1621</v>
      </c>
      <c r="AN1082" s="171">
        <f>SUM(AM$1:AM1082)</f>
        <v>877502</v>
      </c>
    </row>
    <row r="1083" spans="39:40" x14ac:dyDescent="0.2">
      <c r="AM1083" s="171">
        <f t="shared" si="27"/>
        <v>1624</v>
      </c>
      <c r="AN1083" s="171">
        <f>SUM(AM$1:AM1083)</f>
        <v>879126</v>
      </c>
    </row>
    <row r="1084" spans="39:40" x14ac:dyDescent="0.2">
      <c r="AM1084" s="171">
        <f t="shared" si="27"/>
        <v>1624</v>
      </c>
      <c r="AN1084" s="171">
        <f>SUM(AM$1:AM1084)</f>
        <v>880750</v>
      </c>
    </row>
    <row r="1085" spans="39:40" x14ac:dyDescent="0.2">
      <c r="AM1085" s="171">
        <f t="shared" si="27"/>
        <v>1627</v>
      </c>
      <c r="AN1085" s="171">
        <f>SUM(AM$1:AM1085)</f>
        <v>882377</v>
      </c>
    </row>
    <row r="1086" spans="39:40" x14ac:dyDescent="0.2">
      <c r="AM1086" s="171">
        <f t="shared" si="27"/>
        <v>1627</v>
      </c>
      <c r="AN1086" s="171">
        <f>SUM(AM$1:AM1086)</f>
        <v>884004</v>
      </c>
    </row>
    <row r="1087" spans="39:40" x14ac:dyDescent="0.2">
      <c r="AM1087" s="171">
        <f t="shared" si="27"/>
        <v>1630</v>
      </c>
      <c r="AN1087" s="171">
        <f>SUM(AM$1:AM1087)</f>
        <v>885634</v>
      </c>
    </row>
    <row r="1088" spans="39:40" x14ac:dyDescent="0.2">
      <c r="AM1088" s="171">
        <f t="shared" si="27"/>
        <v>1630</v>
      </c>
      <c r="AN1088" s="171">
        <f>SUM(AM$1:AM1088)</f>
        <v>887264</v>
      </c>
    </row>
    <row r="1089" spans="39:40" x14ac:dyDescent="0.2">
      <c r="AM1089" s="171">
        <f t="shared" si="27"/>
        <v>1633</v>
      </c>
      <c r="AN1089" s="171">
        <f>SUM(AM$1:AM1089)</f>
        <v>888897</v>
      </c>
    </row>
    <row r="1090" spans="39:40" x14ac:dyDescent="0.2">
      <c r="AM1090" s="171">
        <f t="shared" ref="AM1090:AM1153" si="28">1+3*ROUNDDOWN(ROW(AM1090)/2.000001,)</f>
        <v>1633</v>
      </c>
      <c r="AN1090" s="171">
        <f>SUM(AM$1:AM1090)</f>
        <v>890530</v>
      </c>
    </row>
    <row r="1091" spans="39:40" x14ac:dyDescent="0.2">
      <c r="AM1091" s="171">
        <f t="shared" si="28"/>
        <v>1636</v>
      </c>
      <c r="AN1091" s="171">
        <f>SUM(AM$1:AM1091)</f>
        <v>892166</v>
      </c>
    </row>
    <row r="1092" spans="39:40" x14ac:dyDescent="0.2">
      <c r="AM1092" s="171">
        <f t="shared" si="28"/>
        <v>1636</v>
      </c>
      <c r="AN1092" s="171">
        <f>SUM(AM$1:AM1092)</f>
        <v>893802</v>
      </c>
    </row>
    <row r="1093" spans="39:40" x14ac:dyDescent="0.2">
      <c r="AM1093" s="171">
        <f t="shared" si="28"/>
        <v>1639</v>
      </c>
      <c r="AN1093" s="171">
        <f>SUM(AM$1:AM1093)</f>
        <v>895441</v>
      </c>
    </row>
    <row r="1094" spans="39:40" x14ac:dyDescent="0.2">
      <c r="AM1094" s="171">
        <f t="shared" si="28"/>
        <v>1639</v>
      </c>
      <c r="AN1094" s="171">
        <f>SUM(AM$1:AM1094)</f>
        <v>897080</v>
      </c>
    </row>
    <row r="1095" spans="39:40" x14ac:dyDescent="0.2">
      <c r="AM1095" s="171">
        <f t="shared" si="28"/>
        <v>1642</v>
      </c>
      <c r="AN1095" s="171">
        <f>SUM(AM$1:AM1095)</f>
        <v>898722</v>
      </c>
    </row>
    <row r="1096" spans="39:40" x14ac:dyDescent="0.2">
      <c r="AM1096" s="171">
        <f t="shared" si="28"/>
        <v>1642</v>
      </c>
      <c r="AN1096" s="171">
        <f>SUM(AM$1:AM1096)</f>
        <v>900364</v>
      </c>
    </row>
    <row r="1097" spans="39:40" x14ac:dyDescent="0.2">
      <c r="AM1097" s="171">
        <f t="shared" si="28"/>
        <v>1645</v>
      </c>
      <c r="AN1097" s="171">
        <f>SUM(AM$1:AM1097)</f>
        <v>902009</v>
      </c>
    </row>
    <row r="1098" spans="39:40" x14ac:dyDescent="0.2">
      <c r="AM1098" s="171">
        <f t="shared" si="28"/>
        <v>1645</v>
      </c>
      <c r="AN1098" s="171">
        <f>SUM(AM$1:AM1098)</f>
        <v>903654</v>
      </c>
    </row>
    <row r="1099" spans="39:40" x14ac:dyDescent="0.2">
      <c r="AM1099" s="171">
        <f t="shared" si="28"/>
        <v>1648</v>
      </c>
      <c r="AN1099" s="171">
        <f>SUM(AM$1:AM1099)</f>
        <v>905302</v>
      </c>
    </row>
    <row r="1100" spans="39:40" x14ac:dyDescent="0.2">
      <c r="AM1100" s="171">
        <f t="shared" si="28"/>
        <v>1648</v>
      </c>
      <c r="AN1100" s="171">
        <f>SUM(AM$1:AM1100)</f>
        <v>906950</v>
      </c>
    </row>
    <row r="1101" spans="39:40" x14ac:dyDescent="0.2">
      <c r="AM1101" s="171">
        <f t="shared" si="28"/>
        <v>1651</v>
      </c>
      <c r="AN1101" s="171">
        <f>SUM(AM$1:AM1101)</f>
        <v>908601</v>
      </c>
    </row>
    <row r="1102" spans="39:40" x14ac:dyDescent="0.2">
      <c r="AM1102" s="171">
        <f t="shared" si="28"/>
        <v>1651</v>
      </c>
      <c r="AN1102" s="171">
        <f>SUM(AM$1:AM1102)</f>
        <v>910252</v>
      </c>
    </row>
    <row r="1103" spans="39:40" x14ac:dyDescent="0.2">
      <c r="AM1103" s="171">
        <f t="shared" si="28"/>
        <v>1654</v>
      </c>
      <c r="AN1103" s="171">
        <f>SUM(AM$1:AM1103)</f>
        <v>911906</v>
      </c>
    </row>
    <row r="1104" spans="39:40" x14ac:dyDescent="0.2">
      <c r="AM1104" s="171">
        <f t="shared" si="28"/>
        <v>1654</v>
      </c>
      <c r="AN1104" s="171">
        <f>SUM(AM$1:AM1104)</f>
        <v>913560</v>
      </c>
    </row>
    <row r="1105" spans="39:40" x14ac:dyDescent="0.2">
      <c r="AM1105" s="171">
        <f t="shared" si="28"/>
        <v>1657</v>
      </c>
      <c r="AN1105" s="171">
        <f>SUM(AM$1:AM1105)</f>
        <v>915217</v>
      </c>
    </row>
    <row r="1106" spans="39:40" x14ac:dyDescent="0.2">
      <c r="AM1106" s="171">
        <f t="shared" si="28"/>
        <v>1657</v>
      </c>
      <c r="AN1106" s="171">
        <f>SUM(AM$1:AM1106)</f>
        <v>916874</v>
      </c>
    </row>
    <row r="1107" spans="39:40" x14ac:dyDescent="0.2">
      <c r="AM1107" s="171">
        <f t="shared" si="28"/>
        <v>1660</v>
      </c>
      <c r="AN1107" s="171">
        <f>SUM(AM$1:AM1107)</f>
        <v>918534</v>
      </c>
    </row>
    <row r="1108" spans="39:40" x14ac:dyDescent="0.2">
      <c r="AM1108" s="171">
        <f t="shared" si="28"/>
        <v>1660</v>
      </c>
      <c r="AN1108" s="171">
        <f>SUM(AM$1:AM1108)</f>
        <v>920194</v>
      </c>
    </row>
    <row r="1109" spans="39:40" x14ac:dyDescent="0.2">
      <c r="AM1109" s="171">
        <f t="shared" si="28"/>
        <v>1663</v>
      </c>
      <c r="AN1109" s="171">
        <f>SUM(AM$1:AM1109)</f>
        <v>921857</v>
      </c>
    </row>
    <row r="1110" spans="39:40" x14ac:dyDescent="0.2">
      <c r="AM1110" s="171">
        <f t="shared" si="28"/>
        <v>1663</v>
      </c>
      <c r="AN1110" s="171">
        <f>SUM(AM$1:AM1110)</f>
        <v>923520</v>
      </c>
    </row>
    <row r="1111" spans="39:40" x14ac:dyDescent="0.2">
      <c r="AM1111" s="171">
        <f t="shared" si="28"/>
        <v>1666</v>
      </c>
      <c r="AN1111" s="171">
        <f>SUM(AM$1:AM1111)</f>
        <v>925186</v>
      </c>
    </row>
    <row r="1112" spans="39:40" x14ac:dyDescent="0.2">
      <c r="AM1112" s="171">
        <f t="shared" si="28"/>
        <v>1666</v>
      </c>
      <c r="AN1112" s="171">
        <f>SUM(AM$1:AM1112)</f>
        <v>926852</v>
      </c>
    </row>
    <row r="1113" spans="39:40" x14ac:dyDescent="0.2">
      <c r="AM1113" s="171">
        <f t="shared" si="28"/>
        <v>1669</v>
      </c>
      <c r="AN1113" s="171">
        <f>SUM(AM$1:AM1113)</f>
        <v>928521</v>
      </c>
    </row>
    <row r="1114" spans="39:40" x14ac:dyDescent="0.2">
      <c r="AM1114" s="171">
        <f t="shared" si="28"/>
        <v>1669</v>
      </c>
      <c r="AN1114" s="171">
        <f>SUM(AM$1:AM1114)</f>
        <v>930190</v>
      </c>
    </row>
    <row r="1115" spans="39:40" x14ac:dyDescent="0.2">
      <c r="AM1115" s="171">
        <f t="shared" si="28"/>
        <v>1672</v>
      </c>
      <c r="AN1115" s="171">
        <f>SUM(AM$1:AM1115)</f>
        <v>931862</v>
      </c>
    </row>
    <row r="1116" spans="39:40" x14ac:dyDescent="0.2">
      <c r="AM1116" s="171">
        <f t="shared" si="28"/>
        <v>1672</v>
      </c>
      <c r="AN1116" s="171">
        <f>SUM(AM$1:AM1116)</f>
        <v>933534</v>
      </c>
    </row>
    <row r="1117" spans="39:40" x14ac:dyDescent="0.2">
      <c r="AM1117" s="171">
        <f t="shared" si="28"/>
        <v>1675</v>
      </c>
      <c r="AN1117" s="171">
        <f>SUM(AM$1:AM1117)</f>
        <v>935209</v>
      </c>
    </row>
    <row r="1118" spans="39:40" x14ac:dyDescent="0.2">
      <c r="AM1118" s="171">
        <f t="shared" si="28"/>
        <v>1675</v>
      </c>
      <c r="AN1118" s="171">
        <f>SUM(AM$1:AM1118)</f>
        <v>936884</v>
      </c>
    </row>
    <row r="1119" spans="39:40" x14ac:dyDescent="0.2">
      <c r="AM1119" s="171">
        <f t="shared" si="28"/>
        <v>1678</v>
      </c>
      <c r="AN1119" s="171">
        <f>SUM(AM$1:AM1119)</f>
        <v>938562</v>
      </c>
    </row>
    <row r="1120" spans="39:40" x14ac:dyDescent="0.2">
      <c r="AM1120" s="171">
        <f t="shared" si="28"/>
        <v>1678</v>
      </c>
      <c r="AN1120" s="171">
        <f>SUM(AM$1:AM1120)</f>
        <v>940240</v>
      </c>
    </row>
    <row r="1121" spans="39:40" x14ac:dyDescent="0.2">
      <c r="AM1121" s="171">
        <f t="shared" si="28"/>
        <v>1681</v>
      </c>
      <c r="AN1121" s="171">
        <f>SUM(AM$1:AM1121)</f>
        <v>941921</v>
      </c>
    </row>
    <row r="1122" spans="39:40" x14ac:dyDescent="0.2">
      <c r="AM1122" s="171">
        <f t="shared" si="28"/>
        <v>1681</v>
      </c>
      <c r="AN1122" s="171">
        <f>SUM(AM$1:AM1122)</f>
        <v>943602</v>
      </c>
    </row>
    <row r="1123" spans="39:40" x14ac:dyDescent="0.2">
      <c r="AM1123" s="171">
        <f t="shared" si="28"/>
        <v>1684</v>
      </c>
      <c r="AN1123" s="171">
        <f>SUM(AM$1:AM1123)</f>
        <v>945286</v>
      </c>
    </row>
    <row r="1124" spans="39:40" x14ac:dyDescent="0.2">
      <c r="AM1124" s="171">
        <f t="shared" si="28"/>
        <v>1684</v>
      </c>
      <c r="AN1124" s="171">
        <f>SUM(AM$1:AM1124)</f>
        <v>946970</v>
      </c>
    </row>
    <row r="1125" spans="39:40" x14ac:dyDescent="0.2">
      <c r="AM1125" s="171">
        <f t="shared" si="28"/>
        <v>1687</v>
      </c>
      <c r="AN1125" s="171">
        <f>SUM(AM$1:AM1125)</f>
        <v>948657</v>
      </c>
    </row>
    <row r="1126" spans="39:40" x14ac:dyDescent="0.2">
      <c r="AM1126" s="171">
        <f t="shared" si="28"/>
        <v>1687</v>
      </c>
      <c r="AN1126" s="171">
        <f>SUM(AM$1:AM1126)</f>
        <v>950344</v>
      </c>
    </row>
    <row r="1127" spans="39:40" x14ac:dyDescent="0.2">
      <c r="AM1127" s="171">
        <f t="shared" si="28"/>
        <v>1690</v>
      </c>
      <c r="AN1127" s="171">
        <f>SUM(AM$1:AM1127)</f>
        <v>952034</v>
      </c>
    </row>
    <row r="1128" spans="39:40" x14ac:dyDescent="0.2">
      <c r="AM1128" s="171">
        <f t="shared" si="28"/>
        <v>1690</v>
      </c>
      <c r="AN1128" s="171">
        <f>SUM(AM$1:AM1128)</f>
        <v>953724</v>
      </c>
    </row>
    <row r="1129" spans="39:40" x14ac:dyDescent="0.2">
      <c r="AM1129" s="171">
        <f t="shared" si="28"/>
        <v>1693</v>
      </c>
      <c r="AN1129" s="171">
        <f>SUM(AM$1:AM1129)</f>
        <v>955417</v>
      </c>
    </row>
    <row r="1130" spans="39:40" x14ac:dyDescent="0.2">
      <c r="AM1130" s="171">
        <f t="shared" si="28"/>
        <v>1693</v>
      </c>
      <c r="AN1130" s="171">
        <f>SUM(AM$1:AM1130)</f>
        <v>957110</v>
      </c>
    </row>
    <row r="1131" spans="39:40" x14ac:dyDescent="0.2">
      <c r="AM1131" s="171">
        <f t="shared" si="28"/>
        <v>1696</v>
      </c>
      <c r="AN1131" s="171">
        <f>SUM(AM$1:AM1131)</f>
        <v>958806</v>
      </c>
    </row>
    <row r="1132" spans="39:40" x14ac:dyDescent="0.2">
      <c r="AM1132" s="171">
        <f t="shared" si="28"/>
        <v>1696</v>
      </c>
      <c r="AN1132" s="171">
        <f>SUM(AM$1:AM1132)</f>
        <v>960502</v>
      </c>
    </row>
    <row r="1133" spans="39:40" x14ac:dyDescent="0.2">
      <c r="AM1133" s="171">
        <f t="shared" si="28"/>
        <v>1699</v>
      </c>
      <c r="AN1133" s="171">
        <f>SUM(AM$1:AM1133)</f>
        <v>962201</v>
      </c>
    </row>
    <row r="1134" spans="39:40" x14ac:dyDescent="0.2">
      <c r="AM1134" s="171">
        <f t="shared" si="28"/>
        <v>1699</v>
      </c>
      <c r="AN1134" s="171">
        <f>SUM(AM$1:AM1134)</f>
        <v>963900</v>
      </c>
    </row>
    <row r="1135" spans="39:40" x14ac:dyDescent="0.2">
      <c r="AM1135" s="171">
        <f t="shared" si="28"/>
        <v>1702</v>
      </c>
      <c r="AN1135" s="171">
        <f>SUM(AM$1:AM1135)</f>
        <v>965602</v>
      </c>
    </row>
    <row r="1136" spans="39:40" x14ac:dyDescent="0.2">
      <c r="AM1136" s="171">
        <f t="shared" si="28"/>
        <v>1702</v>
      </c>
      <c r="AN1136" s="171">
        <f>SUM(AM$1:AM1136)</f>
        <v>967304</v>
      </c>
    </row>
    <row r="1137" spans="39:40" x14ac:dyDescent="0.2">
      <c r="AM1137" s="171">
        <f t="shared" si="28"/>
        <v>1705</v>
      </c>
      <c r="AN1137" s="171">
        <f>SUM(AM$1:AM1137)</f>
        <v>969009</v>
      </c>
    </row>
    <row r="1138" spans="39:40" x14ac:dyDescent="0.2">
      <c r="AM1138" s="171">
        <f t="shared" si="28"/>
        <v>1705</v>
      </c>
      <c r="AN1138" s="171">
        <f>SUM(AM$1:AM1138)</f>
        <v>970714</v>
      </c>
    </row>
    <row r="1139" spans="39:40" x14ac:dyDescent="0.2">
      <c r="AM1139" s="171">
        <f t="shared" si="28"/>
        <v>1708</v>
      </c>
      <c r="AN1139" s="171">
        <f>SUM(AM$1:AM1139)</f>
        <v>972422</v>
      </c>
    </row>
    <row r="1140" spans="39:40" x14ac:dyDescent="0.2">
      <c r="AM1140" s="171">
        <f t="shared" si="28"/>
        <v>1708</v>
      </c>
      <c r="AN1140" s="171">
        <f>SUM(AM$1:AM1140)</f>
        <v>974130</v>
      </c>
    </row>
    <row r="1141" spans="39:40" x14ac:dyDescent="0.2">
      <c r="AM1141" s="171">
        <f t="shared" si="28"/>
        <v>1711</v>
      </c>
      <c r="AN1141" s="171">
        <f>SUM(AM$1:AM1141)</f>
        <v>975841</v>
      </c>
    </row>
    <row r="1142" spans="39:40" x14ac:dyDescent="0.2">
      <c r="AM1142" s="171">
        <f t="shared" si="28"/>
        <v>1711</v>
      </c>
      <c r="AN1142" s="171">
        <f>SUM(AM$1:AM1142)</f>
        <v>977552</v>
      </c>
    </row>
    <row r="1143" spans="39:40" x14ac:dyDescent="0.2">
      <c r="AM1143" s="171">
        <f t="shared" si="28"/>
        <v>1714</v>
      </c>
      <c r="AN1143" s="171">
        <f>SUM(AM$1:AM1143)</f>
        <v>979266</v>
      </c>
    </row>
    <row r="1144" spans="39:40" x14ac:dyDescent="0.2">
      <c r="AM1144" s="171">
        <f t="shared" si="28"/>
        <v>1714</v>
      </c>
      <c r="AN1144" s="171">
        <f>SUM(AM$1:AM1144)</f>
        <v>980980</v>
      </c>
    </row>
    <row r="1145" spans="39:40" x14ac:dyDescent="0.2">
      <c r="AM1145" s="171">
        <f t="shared" si="28"/>
        <v>1717</v>
      </c>
      <c r="AN1145" s="171">
        <f>SUM(AM$1:AM1145)</f>
        <v>982697</v>
      </c>
    </row>
    <row r="1146" spans="39:40" x14ac:dyDescent="0.2">
      <c r="AM1146" s="171">
        <f t="shared" si="28"/>
        <v>1717</v>
      </c>
      <c r="AN1146" s="171">
        <f>SUM(AM$1:AM1146)</f>
        <v>984414</v>
      </c>
    </row>
    <row r="1147" spans="39:40" x14ac:dyDescent="0.2">
      <c r="AM1147" s="171">
        <f t="shared" si="28"/>
        <v>1720</v>
      </c>
      <c r="AN1147" s="171">
        <f>SUM(AM$1:AM1147)</f>
        <v>986134</v>
      </c>
    </row>
    <row r="1148" spans="39:40" x14ac:dyDescent="0.2">
      <c r="AM1148" s="171">
        <f t="shared" si="28"/>
        <v>1720</v>
      </c>
      <c r="AN1148" s="171">
        <f>SUM(AM$1:AM1148)</f>
        <v>987854</v>
      </c>
    </row>
    <row r="1149" spans="39:40" x14ac:dyDescent="0.2">
      <c r="AM1149" s="171">
        <f t="shared" si="28"/>
        <v>1723</v>
      </c>
      <c r="AN1149" s="171">
        <f>SUM(AM$1:AM1149)</f>
        <v>989577</v>
      </c>
    </row>
    <row r="1150" spans="39:40" x14ac:dyDescent="0.2">
      <c r="AM1150" s="171">
        <f t="shared" si="28"/>
        <v>1723</v>
      </c>
      <c r="AN1150" s="171">
        <f>SUM(AM$1:AM1150)</f>
        <v>991300</v>
      </c>
    </row>
    <row r="1151" spans="39:40" x14ac:dyDescent="0.2">
      <c r="AM1151" s="171">
        <f t="shared" si="28"/>
        <v>1726</v>
      </c>
      <c r="AN1151" s="171">
        <f>SUM(AM$1:AM1151)</f>
        <v>993026</v>
      </c>
    </row>
    <row r="1152" spans="39:40" x14ac:dyDescent="0.2">
      <c r="AM1152" s="171">
        <f t="shared" si="28"/>
        <v>1726</v>
      </c>
      <c r="AN1152" s="171">
        <f>SUM(AM$1:AM1152)</f>
        <v>994752</v>
      </c>
    </row>
    <row r="1153" spans="39:40" x14ac:dyDescent="0.2">
      <c r="AM1153" s="171">
        <f t="shared" si="28"/>
        <v>1729</v>
      </c>
      <c r="AN1153" s="171">
        <f>SUM(AM$1:AM1153)</f>
        <v>996481</v>
      </c>
    </row>
    <row r="1154" spans="39:40" x14ac:dyDescent="0.2">
      <c r="AM1154" s="171">
        <f t="shared" ref="AM1154:AM1217" si="29">1+3*ROUNDDOWN(ROW(AM1154)/2.000001,)</f>
        <v>1729</v>
      </c>
      <c r="AN1154" s="171">
        <f>SUM(AM$1:AM1154)</f>
        <v>998210</v>
      </c>
    </row>
    <row r="1155" spans="39:40" x14ac:dyDescent="0.2">
      <c r="AM1155" s="171">
        <f t="shared" si="29"/>
        <v>1732</v>
      </c>
      <c r="AN1155" s="171">
        <f>SUM(AM$1:AM1155)</f>
        <v>999942</v>
      </c>
    </row>
    <row r="1156" spans="39:40" x14ac:dyDescent="0.2">
      <c r="AM1156" s="171">
        <f t="shared" si="29"/>
        <v>1732</v>
      </c>
      <c r="AN1156" s="171">
        <f>SUM(AM$1:AM1156)</f>
        <v>1001674</v>
      </c>
    </row>
    <row r="1157" spans="39:40" x14ac:dyDescent="0.2">
      <c r="AM1157" s="171">
        <f t="shared" si="29"/>
        <v>1735</v>
      </c>
      <c r="AN1157" s="171">
        <f>SUM(AM$1:AM1157)</f>
        <v>1003409</v>
      </c>
    </row>
    <row r="1158" spans="39:40" x14ac:dyDescent="0.2">
      <c r="AM1158" s="171">
        <f t="shared" si="29"/>
        <v>1735</v>
      </c>
      <c r="AN1158" s="171">
        <f>SUM(AM$1:AM1158)</f>
        <v>1005144</v>
      </c>
    </row>
    <row r="1159" spans="39:40" x14ac:dyDescent="0.2">
      <c r="AM1159" s="171">
        <f t="shared" si="29"/>
        <v>1738</v>
      </c>
      <c r="AN1159" s="171">
        <f>SUM(AM$1:AM1159)</f>
        <v>1006882</v>
      </c>
    </row>
    <row r="1160" spans="39:40" x14ac:dyDescent="0.2">
      <c r="AM1160" s="171">
        <f t="shared" si="29"/>
        <v>1738</v>
      </c>
      <c r="AN1160" s="171">
        <f>SUM(AM$1:AM1160)</f>
        <v>1008620</v>
      </c>
    </row>
    <row r="1161" spans="39:40" x14ac:dyDescent="0.2">
      <c r="AM1161" s="171">
        <f t="shared" si="29"/>
        <v>1741</v>
      </c>
      <c r="AN1161" s="171">
        <f>SUM(AM$1:AM1161)</f>
        <v>1010361</v>
      </c>
    </row>
    <row r="1162" spans="39:40" x14ac:dyDescent="0.2">
      <c r="AM1162" s="171">
        <f t="shared" si="29"/>
        <v>1741</v>
      </c>
      <c r="AN1162" s="171">
        <f>SUM(AM$1:AM1162)</f>
        <v>1012102</v>
      </c>
    </row>
    <row r="1163" spans="39:40" x14ac:dyDescent="0.2">
      <c r="AM1163" s="171">
        <f t="shared" si="29"/>
        <v>1744</v>
      </c>
      <c r="AN1163" s="171">
        <f>SUM(AM$1:AM1163)</f>
        <v>1013846</v>
      </c>
    </row>
    <row r="1164" spans="39:40" x14ac:dyDescent="0.2">
      <c r="AM1164" s="171">
        <f t="shared" si="29"/>
        <v>1744</v>
      </c>
      <c r="AN1164" s="171">
        <f>SUM(AM$1:AM1164)</f>
        <v>1015590</v>
      </c>
    </row>
    <row r="1165" spans="39:40" x14ac:dyDescent="0.2">
      <c r="AM1165" s="171">
        <f t="shared" si="29"/>
        <v>1747</v>
      </c>
      <c r="AN1165" s="171">
        <f>SUM(AM$1:AM1165)</f>
        <v>1017337</v>
      </c>
    </row>
    <row r="1166" spans="39:40" x14ac:dyDescent="0.2">
      <c r="AM1166" s="171">
        <f t="shared" si="29"/>
        <v>1747</v>
      </c>
      <c r="AN1166" s="171">
        <f>SUM(AM$1:AM1166)</f>
        <v>1019084</v>
      </c>
    </row>
    <row r="1167" spans="39:40" x14ac:dyDescent="0.2">
      <c r="AM1167" s="171">
        <f t="shared" si="29"/>
        <v>1750</v>
      </c>
      <c r="AN1167" s="171">
        <f>SUM(AM$1:AM1167)</f>
        <v>1020834</v>
      </c>
    </row>
    <row r="1168" spans="39:40" x14ac:dyDescent="0.2">
      <c r="AM1168" s="171">
        <f t="shared" si="29"/>
        <v>1750</v>
      </c>
      <c r="AN1168" s="171">
        <f>SUM(AM$1:AM1168)</f>
        <v>1022584</v>
      </c>
    </row>
    <row r="1169" spans="39:40" x14ac:dyDescent="0.2">
      <c r="AM1169" s="171">
        <f t="shared" si="29"/>
        <v>1753</v>
      </c>
      <c r="AN1169" s="171">
        <f>SUM(AM$1:AM1169)</f>
        <v>1024337</v>
      </c>
    </row>
    <row r="1170" spans="39:40" x14ac:dyDescent="0.2">
      <c r="AM1170" s="171">
        <f t="shared" si="29"/>
        <v>1753</v>
      </c>
      <c r="AN1170" s="171">
        <f>SUM(AM$1:AM1170)</f>
        <v>1026090</v>
      </c>
    </row>
    <row r="1171" spans="39:40" x14ac:dyDescent="0.2">
      <c r="AM1171" s="171">
        <f t="shared" si="29"/>
        <v>1756</v>
      </c>
      <c r="AN1171" s="171">
        <f>SUM(AM$1:AM1171)</f>
        <v>1027846</v>
      </c>
    </row>
    <row r="1172" spans="39:40" x14ac:dyDescent="0.2">
      <c r="AM1172" s="171">
        <f t="shared" si="29"/>
        <v>1756</v>
      </c>
      <c r="AN1172" s="171">
        <f>SUM(AM$1:AM1172)</f>
        <v>1029602</v>
      </c>
    </row>
    <row r="1173" spans="39:40" x14ac:dyDescent="0.2">
      <c r="AM1173" s="171">
        <f t="shared" si="29"/>
        <v>1759</v>
      </c>
      <c r="AN1173" s="171">
        <f>SUM(AM$1:AM1173)</f>
        <v>1031361</v>
      </c>
    </row>
    <row r="1174" spans="39:40" x14ac:dyDescent="0.2">
      <c r="AM1174" s="171">
        <f t="shared" si="29"/>
        <v>1759</v>
      </c>
      <c r="AN1174" s="171">
        <f>SUM(AM$1:AM1174)</f>
        <v>1033120</v>
      </c>
    </row>
    <row r="1175" spans="39:40" x14ac:dyDescent="0.2">
      <c r="AM1175" s="171">
        <f t="shared" si="29"/>
        <v>1762</v>
      </c>
      <c r="AN1175" s="171">
        <f>SUM(AM$1:AM1175)</f>
        <v>1034882</v>
      </c>
    </row>
    <row r="1176" spans="39:40" x14ac:dyDescent="0.2">
      <c r="AM1176" s="171">
        <f t="shared" si="29"/>
        <v>1762</v>
      </c>
      <c r="AN1176" s="171">
        <f>SUM(AM$1:AM1176)</f>
        <v>1036644</v>
      </c>
    </row>
    <row r="1177" spans="39:40" x14ac:dyDescent="0.2">
      <c r="AM1177" s="171">
        <f t="shared" si="29"/>
        <v>1765</v>
      </c>
      <c r="AN1177" s="171">
        <f>SUM(AM$1:AM1177)</f>
        <v>1038409</v>
      </c>
    </row>
    <row r="1178" spans="39:40" x14ac:dyDescent="0.2">
      <c r="AM1178" s="171">
        <f t="shared" si="29"/>
        <v>1765</v>
      </c>
      <c r="AN1178" s="171">
        <f>SUM(AM$1:AM1178)</f>
        <v>1040174</v>
      </c>
    </row>
    <row r="1179" spans="39:40" x14ac:dyDescent="0.2">
      <c r="AM1179" s="171">
        <f t="shared" si="29"/>
        <v>1768</v>
      </c>
      <c r="AN1179" s="171">
        <f>SUM(AM$1:AM1179)</f>
        <v>1041942</v>
      </c>
    </row>
    <row r="1180" spans="39:40" x14ac:dyDescent="0.2">
      <c r="AM1180" s="171">
        <f t="shared" si="29"/>
        <v>1768</v>
      </c>
      <c r="AN1180" s="171">
        <f>SUM(AM$1:AM1180)</f>
        <v>1043710</v>
      </c>
    </row>
    <row r="1181" spans="39:40" x14ac:dyDescent="0.2">
      <c r="AM1181" s="171">
        <f t="shared" si="29"/>
        <v>1771</v>
      </c>
      <c r="AN1181" s="171">
        <f>SUM(AM$1:AM1181)</f>
        <v>1045481</v>
      </c>
    </row>
    <row r="1182" spans="39:40" x14ac:dyDescent="0.2">
      <c r="AM1182" s="171">
        <f t="shared" si="29"/>
        <v>1771</v>
      </c>
      <c r="AN1182" s="171">
        <f>SUM(AM$1:AM1182)</f>
        <v>1047252</v>
      </c>
    </row>
    <row r="1183" spans="39:40" x14ac:dyDescent="0.2">
      <c r="AM1183" s="171">
        <f t="shared" si="29"/>
        <v>1774</v>
      </c>
      <c r="AN1183" s="171">
        <f>SUM(AM$1:AM1183)</f>
        <v>1049026</v>
      </c>
    </row>
    <row r="1184" spans="39:40" x14ac:dyDescent="0.2">
      <c r="AM1184" s="171">
        <f t="shared" si="29"/>
        <v>1774</v>
      </c>
      <c r="AN1184" s="171">
        <f>SUM(AM$1:AM1184)</f>
        <v>1050800</v>
      </c>
    </row>
    <row r="1185" spans="39:40" x14ac:dyDescent="0.2">
      <c r="AM1185" s="171">
        <f t="shared" si="29"/>
        <v>1777</v>
      </c>
      <c r="AN1185" s="171">
        <f>SUM(AM$1:AM1185)</f>
        <v>1052577</v>
      </c>
    </row>
    <row r="1186" spans="39:40" x14ac:dyDescent="0.2">
      <c r="AM1186" s="171">
        <f t="shared" si="29"/>
        <v>1777</v>
      </c>
      <c r="AN1186" s="171">
        <f>SUM(AM$1:AM1186)</f>
        <v>1054354</v>
      </c>
    </row>
    <row r="1187" spans="39:40" x14ac:dyDescent="0.2">
      <c r="AM1187" s="171">
        <f t="shared" si="29"/>
        <v>1780</v>
      </c>
      <c r="AN1187" s="171">
        <f>SUM(AM$1:AM1187)</f>
        <v>1056134</v>
      </c>
    </row>
    <row r="1188" spans="39:40" x14ac:dyDescent="0.2">
      <c r="AM1188" s="171">
        <f t="shared" si="29"/>
        <v>1780</v>
      </c>
      <c r="AN1188" s="171">
        <f>SUM(AM$1:AM1188)</f>
        <v>1057914</v>
      </c>
    </row>
    <row r="1189" spans="39:40" x14ac:dyDescent="0.2">
      <c r="AM1189" s="171">
        <f t="shared" si="29"/>
        <v>1783</v>
      </c>
      <c r="AN1189" s="171">
        <f>SUM(AM$1:AM1189)</f>
        <v>1059697</v>
      </c>
    </row>
    <row r="1190" spans="39:40" x14ac:dyDescent="0.2">
      <c r="AM1190" s="171">
        <f t="shared" si="29"/>
        <v>1783</v>
      </c>
      <c r="AN1190" s="171">
        <f>SUM(AM$1:AM1190)</f>
        <v>1061480</v>
      </c>
    </row>
    <row r="1191" spans="39:40" x14ac:dyDescent="0.2">
      <c r="AM1191" s="171">
        <f t="shared" si="29"/>
        <v>1786</v>
      </c>
      <c r="AN1191" s="171">
        <f>SUM(AM$1:AM1191)</f>
        <v>1063266</v>
      </c>
    </row>
    <row r="1192" spans="39:40" x14ac:dyDescent="0.2">
      <c r="AM1192" s="171">
        <f t="shared" si="29"/>
        <v>1786</v>
      </c>
      <c r="AN1192" s="171">
        <f>SUM(AM$1:AM1192)</f>
        <v>1065052</v>
      </c>
    </row>
    <row r="1193" spans="39:40" x14ac:dyDescent="0.2">
      <c r="AM1193" s="171">
        <f t="shared" si="29"/>
        <v>1789</v>
      </c>
      <c r="AN1193" s="171">
        <f>SUM(AM$1:AM1193)</f>
        <v>1066841</v>
      </c>
    </row>
    <row r="1194" spans="39:40" x14ac:dyDescent="0.2">
      <c r="AM1194" s="171">
        <f t="shared" si="29"/>
        <v>1789</v>
      </c>
      <c r="AN1194" s="171">
        <f>SUM(AM$1:AM1194)</f>
        <v>1068630</v>
      </c>
    </row>
    <row r="1195" spans="39:40" x14ac:dyDescent="0.2">
      <c r="AM1195" s="171">
        <f t="shared" si="29"/>
        <v>1792</v>
      </c>
      <c r="AN1195" s="171">
        <f>SUM(AM$1:AM1195)</f>
        <v>1070422</v>
      </c>
    </row>
    <row r="1196" spans="39:40" x14ac:dyDescent="0.2">
      <c r="AM1196" s="171">
        <f t="shared" si="29"/>
        <v>1792</v>
      </c>
      <c r="AN1196" s="171">
        <f>SUM(AM$1:AM1196)</f>
        <v>1072214</v>
      </c>
    </row>
    <row r="1197" spans="39:40" x14ac:dyDescent="0.2">
      <c r="AM1197" s="171">
        <f t="shared" si="29"/>
        <v>1795</v>
      </c>
      <c r="AN1197" s="171">
        <f>SUM(AM$1:AM1197)</f>
        <v>1074009</v>
      </c>
    </row>
    <row r="1198" spans="39:40" x14ac:dyDescent="0.2">
      <c r="AM1198" s="171">
        <f t="shared" si="29"/>
        <v>1795</v>
      </c>
      <c r="AN1198" s="171">
        <f>SUM(AM$1:AM1198)</f>
        <v>1075804</v>
      </c>
    </row>
    <row r="1199" spans="39:40" x14ac:dyDescent="0.2">
      <c r="AM1199" s="171">
        <f t="shared" si="29"/>
        <v>1798</v>
      </c>
      <c r="AN1199" s="171">
        <f>SUM(AM$1:AM1199)</f>
        <v>1077602</v>
      </c>
    </row>
    <row r="1200" spans="39:40" x14ac:dyDescent="0.2">
      <c r="AM1200" s="171">
        <f t="shared" si="29"/>
        <v>1798</v>
      </c>
      <c r="AN1200" s="171">
        <f>SUM(AM$1:AM1200)</f>
        <v>1079400</v>
      </c>
    </row>
    <row r="1201" spans="39:40" x14ac:dyDescent="0.2">
      <c r="AM1201" s="171">
        <f t="shared" si="29"/>
        <v>1801</v>
      </c>
      <c r="AN1201" s="171">
        <f>SUM(AM$1:AM1201)</f>
        <v>1081201</v>
      </c>
    </row>
    <row r="1202" spans="39:40" x14ac:dyDescent="0.2">
      <c r="AM1202" s="171">
        <f t="shared" si="29"/>
        <v>1801</v>
      </c>
      <c r="AN1202" s="171">
        <f>SUM(AM$1:AM1202)</f>
        <v>1083002</v>
      </c>
    </row>
    <row r="1203" spans="39:40" x14ac:dyDescent="0.2">
      <c r="AM1203" s="171">
        <f t="shared" si="29"/>
        <v>1804</v>
      </c>
      <c r="AN1203" s="171">
        <f>SUM(AM$1:AM1203)</f>
        <v>1084806</v>
      </c>
    </row>
    <row r="1204" spans="39:40" x14ac:dyDescent="0.2">
      <c r="AM1204" s="171">
        <f t="shared" si="29"/>
        <v>1804</v>
      </c>
      <c r="AN1204" s="171">
        <f>SUM(AM$1:AM1204)</f>
        <v>1086610</v>
      </c>
    </row>
    <row r="1205" spans="39:40" x14ac:dyDescent="0.2">
      <c r="AM1205" s="171">
        <f t="shared" si="29"/>
        <v>1807</v>
      </c>
      <c r="AN1205" s="171">
        <f>SUM(AM$1:AM1205)</f>
        <v>1088417</v>
      </c>
    </row>
    <row r="1206" spans="39:40" x14ac:dyDescent="0.2">
      <c r="AM1206" s="171">
        <f t="shared" si="29"/>
        <v>1807</v>
      </c>
      <c r="AN1206" s="171">
        <f>SUM(AM$1:AM1206)</f>
        <v>1090224</v>
      </c>
    </row>
    <row r="1207" spans="39:40" x14ac:dyDescent="0.2">
      <c r="AM1207" s="171">
        <f t="shared" si="29"/>
        <v>1810</v>
      </c>
      <c r="AN1207" s="171">
        <f>SUM(AM$1:AM1207)</f>
        <v>1092034</v>
      </c>
    </row>
    <row r="1208" spans="39:40" x14ac:dyDescent="0.2">
      <c r="AM1208" s="171">
        <f t="shared" si="29"/>
        <v>1810</v>
      </c>
      <c r="AN1208" s="171">
        <f>SUM(AM$1:AM1208)</f>
        <v>1093844</v>
      </c>
    </row>
    <row r="1209" spans="39:40" x14ac:dyDescent="0.2">
      <c r="AM1209" s="171">
        <f t="shared" si="29"/>
        <v>1813</v>
      </c>
      <c r="AN1209" s="171">
        <f>SUM(AM$1:AM1209)</f>
        <v>1095657</v>
      </c>
    </row>
    <row r="1210" spans="39:40" x14ac:dyDescent="0.2">
      <c r="AM1210" s="171">
        <f t="shared" si="29"/>
        <v>1813</v>
      </c>
      <c r="AN1210" s="171">
        <f>SUM(AM$1:AM1210)</f>
        <v>1097470</v>
      </c>
    </row>
    <row r="1211" spans="39:40" x14ac:dyDescent="0.2">
      <c r="AM1211" s="171">
        <f t="shared" si="29"/>
        <v>1816</v>
      </c>
      <c r="AN1211" s="171">
        <f>SUM(AM$1:AM1211)</f>
        <v>1099286</v>
      </c>
    </row>
    <row r="1212" spans="39:40" x14ac:dyDescent="0.2">
      <c r="AM1212" s="171">
        <f t="shared" si="29"/>
        <v>1816</v>
      </c>
      <c r="AN1212" s="171">
        <f>SUM(AM$1:AM1212)</f>
        <v>1101102</v>
      </c>
    </row>
    <row r="1213" spans="39:40" x14ac:dyDescent="0.2">
      <c r="AM1213" s="171">
        <f t="shared" si="29"/>
        <v>1819</v>
      </c>
      <c r="AN1213" s="171">
        <f>SUM(AM$1:AM1213)</f>
        <v>1102921</v>
      </c>
    </row>
    <row r="1214" spans="39:40" x14ac:dyDescent="0.2">
      <c r="AM1214" s="171">
        <f t="shared" si="29"/>
        <v>1819</v>
      </c>
      <c r="AN1214" s="171">
        <f>SUM(AM$1:AM1214)</f>
        <v>1104740</v>
      </c>
    </row>
    <row r="1215" spans="39:40" x14ac:dyDescent="0.2">
      <c r="AM1215" s="171">
        <f t="shared" si="29"/>
        <v>1822</v>
      </c>
      <c r="AN1215" s="171">
        <f>SUM(AM$1:AM1215)</f>
        <v>1106562</v>
      </c>
    </row>
    <row r="1216" spans="39:40" x14ac:dyDescent="0.2">
      <c r="AM1216" s="171">
        <f t="shared" si="29"/>
        <v>1822</v>
      </c>
      <c r="AN1216" s="171">
        <f>SUM(AM$1:AM1216)</f>
        <v>1108384</v>
      </c>
    </row>
    <row r="1217" spans="39:40" x14ac:dyDescent="0.2">
      <c r="AM1217" s="171">
        <f t="shared" si="29"/>
        <v>1825</v>
      </c>
      <c r="AN1217" s="171">
        <f>SUM(AM$1:AM1217)</f>
        <v>1110209</v>
      </c>
    </row>
    <row r="1218" spans="39:40" x14ac:dyDescent="0.2">
      <c r="AM1218" s="171">
        <f t="shared" ref="AM1218:AM1281" si="30">1+3*ROUNDDOWN(ROW(AM1218)/2.000001,)</f>
        <v>1825</v>
      </c>
      <c r="AN1218" s="171">
        <f>SUM(AM$1:AM1218)</f>
        <v>1112034</v>
      </c>
    </row>
    <row r="1219" spans="39:40" x14ac:dyDescent="0.2">
      <c r="AM1219" s="171">
        <f t="shared" si="30"/>
        <v>1828</v>
      </c>
      <c r="AN1219" s="171">
        <f>SUM(AM$1:AM1219)</f>
        <v>1113862</v>
      </c>
    </row>
    <row r="1220" spans="39:40" x14ac:dyDescent="0.2">
      <c r="AM1220" s="171">
        <f t="shared" si="30"/>
        <v>1828</v>
      </c>
      <c r="AN1220" s="171">
        <f>SUM(AM$1:AM1220)</f>
        <v>1115690</v>
      </c>
    </row>
    <row r="1221" spans="39:40" x14ac:dyDescent="0.2">
      <c r="AM1221" s="171">
        <f t="shared" si="30"/>
        <v>1831</v>
      </c>
      <c r="AN1221" s="171">
        <f>SUM(AM$1:AM1221)</f>
        <v>1117521</v>
      </c>
    </row>
    <row r="1222" spans="39:40" x14ac:dyDescent="0.2">
      <c r="AM1222" s="171">
        <f t="shared" si="30"/>
        <v>1831</v>
      </c>
      <c r="AN1222" s="171">
        <f>SUM(AM$1:AM1222)</f>
        <v>1119352</v>
      </c>
    </row>
    <row r="1223" spans="39:40" x14ac:dyDescent="0.2">
      <c r="AM1223" s="171">
        <f t="shared" si="30"/>
        <v>1834</v>
      </c>
      <c r="AN1223" s="171">
        <f>SUM(AM$1:AM1223)</f>
        <v>1121186</v>
      </c>
    </row>
    <row r="1224" spans="39:40" x14ac:dyDescent="0.2">
      <c r="AM1224" s="171">
        <f t="shared" si="30"/>
        <v>1834</v>
      </c>
      <c r="AN1224" s="171">
        <f>SUM(AM$1:AM1224)</f>
        <v>1123020</v>
      </c>
    </row>
    <row r="1225" spans="39:40" x14ac:dyDescent="0.2">
      <c r="AM1225" s="171">
        <f t="shared" si="30"/>
        <v>1837</v>
      </c>
      <c r="AN1225" s="171">
        <f>SUM(AM$1:AM1225)</f>
        <v>1124857</v>
      </c>
    </row>
    <row r="1226" spans="39:40" x14ac:dyDescent="0.2">
      <c r="AM1226" s="171">
        <f t="shared" si="30"/>
        <v>1837</v>
      </c>
      <c r="AN1226" s="171">
        <f>SUM(AM$1:AM1226)</f>
        <v>1126694</v>
      </c>
    </row>
    <row r="1227" spans="39:40" x14ac:dyDescent="0.2">
      <c r="AM1227" s="171">
        <f t="shared" si="30"/>
        <v>1840</v>
      </c>
      <c r="AN1227" s="171">
        <f>SUM(AM$1:AM1227)</f>
        <v>1128534</v>
      </c>
    </row>
    <row r="1228" spans="39:40" x14ac:dyDescent="0.2">
      <c r="AM1228" s="171">
        <f t="shared" si="30"/>
        <v>1840</v>
      </c>
      <c r="AN1228" s="171">
        <f>SUM(AM$1:AM1228)</f>
        <v>1130374</v>
      </c>
    </row>
    <row r="1229" spans="39:40" x14ac:dyDescent="0.2">
      <c r="AM1229" s="171">
        <f t="shared" si="30"/>
        <v>1843</v>
      </c>
      <c r="AN1229" s="171">
        <f>SUM(AM$1:AM1229)</f>
        <v>1132217</v>
      </c>
    </row>
    <row r="1230" spans="39:40" x14ac:dyDescent="0.2">
      <c r="AM1230" s="171">
        <f t="shared" si="30"/>
        <v>1843</v>
      </c>
      <c r="AN1230" s="171">
        <f>SUM(AM$1:AM1230)</f>
        <v>1134060</v>
      </c>
    </row>
    <row r="1231" spans="39:40" x14ac:dyDescent="0.2">
      <c r="AM1231" s="171">
        <f t="shared" si="30"/>
        <v>1846</v>
      </c>
      <c r="AN1231" s="171">
        <f>SUM(AM$1:AM1231)</f>
        <v>1135906</v>
      </c>
    </row>
    <row r="1232" spans="39:40" x14ac:dyDescent="0.2">
      <c r="AM1232" s="171">
        <f t="shared" si="30"/>
        <v>1846</v>
      </c>
      <c r="AN1232" s="171">
        <f>SUM(AM$1:AM1232)</f>
        <v>1137752</v>
      </c>
    </row>
    <row r="1233" spans="39:40" x14ac:dyDescent="0.2">
      <c r="AM1233" s="171">
        <f t="shared" si="30"/>
        <v>1849</v>
      </c>
      <c r="AN1233" s="171">
        <f>SUM(AM$1:AM1233)</f>
        <v>1139601</v>
      </c>
    </row>
    <row r="1234" spans="39:40" x14ac:dyDescent="0.2">
      <c r="AM1234" s="171">
        <f t="shared" si="30"/>
        <v>1849</v>
      </c>
      <c r="AN1234" s="171">
        <f>SUM(AM$1:AM1234)</f>
        <v>1141450</v>
      </c>
    </row>
    <row r="1235" spans="39:40" x14ac:dyDescent="0.2">
      <c r="AM1235" s="171">
        <f t="shared" si="30"/>
        <v>1852</v>
      </c>
      <c r="AN1235" s="171">
        <f>SUM(AM$1:AM1235)</f>
        <v>1143302</v>
      </c>
    </row>
    <row r="1236" spans="39:40" x14ac:dyDescent="0.2">
      <c r="AM1236" s="171">
        <f t="shared" si="30"/>
        <v>1852</v>
      </c>
      <c r="AN1236" s="171">
        <f>SUM(AM$1:AM1236)</f>
        <v>1145154</v>
      </c>
    </row>
    <row r="1237" spans="39:40" x14ac:dyDescent="0.2">
      <c r="AM1237" s="171">
        <f t="shared" si="30"/>
        <v>1855</v>
      </c>
      <c r="AN1237" s="171">
        <f>SUM(AM$1:AM1237)</f>
        <v>1147009</v>
      </c>
    </row>
    <row r="1238" spans="39:40" x14ac:dyDescent="0.2">
      <c r="AM1238" s="171">
        <f t="shared" si="30"/>
        <v>1855</v>
      </c>
      <c r="AN1238" s="171">
        <f>SUM(AM$1:AM1238)</f>
        <v>1148864</v>
      </c>
    </row>
    <row r="1239" spans="39:40" x14ac:dyDescent="0.2">
      <c r="AM1239" s="171">
        <f t="shared" si="30"/>
        <v>1858</v>
      </c>
      <c r="AN1239" s="171">
        <f>SUM(AM$1:AM1239)</f>
        <v>1150722</v>
      </c>
    </row>
    <row r="1240" spans="39:40" x14ac:dyDescent="0.2">
      <c r="AM1240" s="171">
        <f t="shared" si="30"/>
        <v>1858</v>
      </c>
      <c r="AN1240" s="171">
        <f>SUM(AM$1:AM1240)</f>
        <v>1152580</v>
      </c>
    </row>
    <row r="1241" spans="39:40" x14ac:dyDescent="0.2">
      <c r="AM1241" s="171">
        <f t="shared" si="30"/>
        <v>1861</v>
      </c>
      <c r="AN1241" s="171">
        <f>SUM(AM$1:AM1241)</f>
        <v>1154441</v>
      </c>
    </row>
    <row r="1242" spans="39:40" x14ac:dyDescent="0.2">
      <c r="AM1242" s="171">
        <f t="shared" si="30"/>
        <v>1861</v>
      </c>
      <c r="AN1242" s="171">
        <f>SUM(AM$1:AM1242)</f>
        <v>1156302</v>
      </c>
    </row>
    <row r="1243" spans="39:40" x14ac:dyDescent="0.2">
      <c r="AM1243" s="171">
        <f t="shared" si="30"/>
        <v>1864</v>
      </c>
      <c r="AN1243" s="171">
        <f>SUM(AM$1:AM1243)</f>
        <v>1158166</v>
      </c>
    </row>
    <row r="1244" spans="39:40" x14ac:dyDescent="0.2">
      <c r="AM1244" s="171">
        <f t="shared" si="30"/>
        <v>1864</v>
      </c>
      <c r="AN1244" s="171">
        <f>SUM(AM$1:AM1244)</f>
        <v>1160030</v>
      </c>
    </row>
    <row r="1245" spans="39:40" x14ac:dyDescent="0.2">
      <c r="AM1245" s="171">
        <f t="shared" si="30"/>
        <v>1867</v>
      </c>
      <c r="AN1245" s="171">
        <f>SUM(AM$1:AM1245)</f>
        <v>1161897</v>
      </c>
    </row>
    <row r="1246" spans="39:40" x14ac:dyDescent="0.2">
      <c r="AM1246" s="171">
        <f t="shared" si="30"/>
        <v>1867</v>
      </c>
      <c r="AN1246" s="171">
        <f>SUM(AM$1:AM1246)</f>
        <v>1163764</v>
      </c>
    </row>
    <row r="1247" spans="39:40" x14ac:dyDescent="0.2">
      <c r="AM1247" s="171">
        <f t="shared" si="30"/>
        <v>1870</v>
      </c>
      <c r="AN1247" s="171">
        <f>SUM(AM$1:AM1247)</f>
        <v>1165634</v>
      </c>
    </row>
    <row r="1248" spans="39:40" x14ac:dyDescent="0.2">
      <c r="AM1248" s="171">
        <f t="shared" si="30"/>
        <v>1870</v>
      </c>
      <c r="AN1248" s="171">
        <f>SUM(AM$1:AM1248)</f>
        <v>1167504</v>
      </c>
    </row>
    <row r="1249" spans="39:40" x14ac:dyDescent="0.2">
      <c r="AM1249" s="171">
        <f t="shared" si="30"/>
        <v>1873</v>
      </c>
      <c r="AN1249" s="171">
        <f>SUM(AM$1:AM1249)</f>
        <v>1169377</v>
      </c>
    </row>
    <row r="1250" spans="39:40" x14ac:dyDescent="0.2">
      <c r="AM1250" s="171">
        <f t="shared" si="30"/>
        <v>1873</v>
      </c>
      <c r="AN1250" s="171">
        <f>SUM(AM$1:AM1250)</f>
        <v>1171250</v>
      </c>
    </row>
    <row r="1251" spans="39:40" x14ac:dyDescent="0.2">
      <c r="AM1251" s="171">
        <f t="shared" si="30"/>
        <v>1876</v>
      </c>
      <c r="AN1251" s="171">
        <f>SUM(AM$1:AM1251)</f>
        <v>1173126</v>
      </c>
    </row>
    <row r="1252" spans="39:40" x14ac:dyDescent="0.2">
      <c r="AM1252" s="171">
        <f t="shared" si="30"/>
        <v>1876</v>
      </c>
      <c r="AN1252" s="171">
        <f>SUM(AM$1:AM1252)</f>
        <v>1175002</v>
      </c>
    </row>
    <row r="1253" spans="39:40" x14ac:dyDescent="0.2">
      <c r="AM1253" s="171">
        <f t="shared" si="30"/>
        <v>1879</v>
      </c>
      <c r="AN1253" s="171">
        <f>SUM(AM$1:AM1253)</f>
        <v>1176881</v>
      </c>
    </row>
    <row r="1254" spans="39:40" x14ac:dyDescent="0.2">
      <c r="AM1254" s="171">
        <f t="shared" si="30"/>
        <v>1879</v>
      </c>
      <c r="AN1254" s="171">
        <f>SUM(AM$1:AM1254)</f>
        <v>1178760</v>
      </c>
    </row>
    <row r="1255" spans="39:40" x14ac:dyDescent="0.2">
      <c r="AM1255" s="171">
        <f t="shared" si="30"/>
        <v>1882</v>
      </c>
      <c r="AN1255" s="171">
        <f>SUM(AM$1:AM1255)</f>
        <v>1180642</v>
      </c>
    </row>
    <row r="1256" spans="39:40" x14ac:dyDescent="0.2">
      <c r="AM1256" s="171">
        <f t="shared" si="30"/>
        <v>1882</v>
      </c>
      <c r="AN1256" s="171">
        <f>SUM(AM$1:AM1256)</f>
        <v>1182524</v>
      </c>
    </row>
    <row r="1257" spans="39:40" x14ac:dyDescent="0.2">
      <c r="AM1257" s="171">
        <f t="shared" si="30"/>
        <v>1885</v>
      </c>
      <c r="AN1257" s="171">
        <f>SUM(AM$1:AM1257)</f>
        <v>1184409</v>
      </c>
    </row>
    <row r="1258" spans="39:40" x14ac:dyDescent="0.2">
      <c r="AM1258" s="171">
        <f t="shared" si="30"/>
        <v>1885</v>
      </c>
      <c r="AN1258" s="171">
        <f>SUM(AM$1:AM1258)</f>
        <v>1186294</v>
      </c>
    </row>
    <row r="1259" spans="39:40" x14ac:dyDescent="0.2">
      <c r="AM1259" s="171">
        <f t="shared" si="30"/>
        <v>1888</v>
      </c>
      <c r="AN1259" s="171">
        <f>SUM(AM$1:AM1259)</f>
        <v>1188182</v>
      </c>
    </row>
    <row r="1260" spans="39:40" x14ac:dyDescent="0.2">
      <c r="AM1260" s="171">
        <f t="shared" si="30"/>
        <v>1888</v>
      </c>
      <c r="AN1260" s="171">
        <f>SUM(AM$1:AM1260)</f>
        <v>1190070</v>
      </c>
    </row>
    <row r="1261" spans="39:40" x14ac:dyDescent="0.2">
      <c r="AM1261" s="171">
        <f t="shared" si="30"/>
        <v>1891</v>
      </c>
      <c r="AN1261" s="171">
        <f>SUM(AM$1:AM1261)</f>
        <v>1191961</v>
      </c>
    </row>
    <row r="1262" spans="39:40" x14ac:dyDescent="0.2">
      <c r="AM1262" s="171">
        <f t="shared" si="30"/>
        <v>1891</v>
      </c>
      <c r="AN1262" s="171">
        <f>SUM(AM$1:AM1262)</f>
        <v>1193852</v>
      </c>
    </row>
    <row r="1263" spans="39:40" x14ac:dyDescent="0.2">
      <c r="AM1263" s="171">
        <f t="shared" si="30"/>
        <v>1894</v>
      </c>
      <c r="AN1263" s="171">
        <f>SUM(AM$1:AM1263)</f>
        <v>1195746</v>
      </c>
    </row>
    <row r="1264" spans="39:40" x14ac:dyDescent="0.2">
      <c r="AM1264" s="171">
        <f t="shared" si="30"/>
        <v>1894</v>
      </c>
      <c r="AN1264" s="171">
        <f>SUM(AM$1:AM1264)</f>
        <v>1197640</v>
      </c>
    </row>
    <row r="1265" spans="39:40" x14ac:dyDescent="0.2">
      <c r="AM1265" s="171">
        <f t="shared" si="30"/>
        <v>1897</v>
      </c>
      <c r="AN1265" s="171">
        <f>SUM(AM$1:AM1265)</f>
        <v>1199537</v>
      </c>
    </row>
    <row r="1266" spans="39:40" x14ac:dyDescent="0.2">
      <c r="AM1266" s="171">
        <f t="shared" si="30"/>
        <v>1897</v>
      </c>
      <c r="AN1266" s="171">
        <f>SUM(AM$1:AM1266)</f>
        <v>1201434</v>
      </c>
    </row>
    <row r="1267" spans="39:40" x14ac:dyDescent="0.2">
      <c r="AM1267" s="171">
        <f t="shared" si="30"/>
        <v>1900</v>
      </c>
      <c r="AN1267" s="171">
        <f>SUM(AM$1:AM1267)</f>
        <v>1203334</v>
      </c>
    </row>
    <row r="1268" spans="39:40" x14ac:dyDescent="0.2">
      <c r="AM1268" s="171">
        <f t="shared" si="30"/>
        <v>1900</v>
      </c>
      <c r="AN1268" s="171">
        <f>SUM(AM$1:AM1268)</f>
        <v>1205234</v>
      </c>
    </row>
    <row r="1269" spans="39:40" x14ac:dyDescent="0.2">
      <c r="AM1269" s="171">
        <f t="shared" si="30"/>
        <v>1903</v>
      </c>
      <c r="AN1269" s="171">
        <f>SUM(AM$1:AM1269)</f>
        <v>1207137</v>
      </c>
    </row>
    <row r="1270" spans="39:40" x14ac:dyDescent="0.2">
      <c r="AM1270" s="171">
        <f t="shared" si="30"/>
        <v>1903</v>
      </c>
      <c r="AN1270" s="171">
        <f>SUM(AM$1:AM1270)</f>
        <v>1209040</v>
      </c>
    </row>
    <row r="1271" spans="39:40" x14ac:dyDescent="0.2">
      <c r="AM1271" s="171">
        <f t="shared" si="30"/>
        <v>1906</v>
      </c>
      <c r="AN1271" s="171">
        <f>SUM(AM$1:AM1271)</f>
        <v>1210946</v>
      </c>
    </row>
    <row r="1272" spans="39:40" x14ac:dyDescent="0.2">
      <c r="AM1272" s="171">
        <f t="shared" si="30"/>
        <v>1906</v>
      </c>
      <c r="AN1272" s="171">
        <f>SUM(AM$1:AM1272)</f>
        <v>1212852</v>
      </c>
    </row>
    <row r="1273" spans="39:40" x14ac:dyDescent="0.2">
      <c r="AM1273" s="171">
        <f t="shared" si="30"/>
        <v>1909</v>
      </c>
      <c r="AN1273" s="171">
        <f>SUM(AM$1:AM1273)</f>
        <v>1214761</v>
      </c>
    </row>
    <row r="1274" spans="39:40" x14ac:dyDescent="0.2">
      <c r="AM1274" s="171">
        <f t="shared" si="30"/>
        <v>1909</v>
      </c>
      <c r="AN1274" s="171">
        <f>SUM(AM$1:AM1274)</f>
        <v>1216670</v>
      </c>
    </row>
    <row r="1275" spans="39:40" x14ac:dyDescent="0.2">
      <c r="AM1275" s="171">
        <f t="shared" si="30"/>
        <v>1912</v>
      </c>
      <c r="AN1275" s="171">
        <f>SUM(AM$1:AM1275)</f>
        <v>1218582</v>
      </c>
    </row>
    <row r="1276" spans="39:40" x14ac:dyDescent="0.2">
      <c r="AM1276" s="171">
        <f t="shared" si="30"/>
        <v>1912</v>
      </c>
      <c r="AN1276" s="171">
        <f>SUM(AM$1:AM1276)</f>
        <v>1220494</v>
      </c>
    </row>
    <row r="1277" spans="39:40" x14ac:dyDescent="0.2">
      <c r="AM1277" s="171">
        <f t="shared" si="30"/>
        <v>1915</v>
      </c>
      <c r="AN1277" s="171">
        <f>SUM(AM$1:AM1277)</f>
        <v>1222409</v>
      </c>
    </row>
    <row r="1278" spans="39:40" x14ac:dyDescent="0.2">
      <c r="AM1278" s="171">
        <f t="shared" si="30"/>
        <v>1915</v>
      </c>
      <c r="AN1278" s="171">
        <f>SUM(AM$1:AM1278)</f>
        <v>1224324</v>
      </c>
    </row>
    <row r="1279" spans="39:40" x14ac:dyDescent="0.2">
      <c r="AM1279" s="171">
        <f t="shared" si="30"/>
        <v>1918</v>
      </c>
      <c r="AN1279" s="171">
        <f>SUM(AM$1:AM1279)</f>
        <v>1226242</v>
      </c>
    </row>
    <row r="1280" spans="39:40" x14ac:dyDescent="0.2">
      <c r="AM1280" s="171">
        <f t="shared" si="30"/>
        <v>1918</v>
      </c>
      <c r="AN1280" s="171">
        <f>SUM(AM$1:AM1280)</f>
        <v>1228160</v>
      </c>
    </row>
    <row r="1281" spans="39:40" x14ac:dyDescent="0.2">
      <c r="AM1281" s="171">
        <f t="shared" si="30"/>
        <v>1921</v>
      </c>
      <c r="AN1281" s="171">
        <f>SUM(AM$1:AM1281)</f>
        <v>1230081</v>
      </c>
    </row>
    <row r="1282" spans="39:40" x14ac:dyDescent="0.2">
      <c r="AM1282" s="171">
        <f t="shared" ref="AM1282:AM1345" si="31">1+3*ROUNDDOWN(ROW(AM1282)/2.000001,)</f>
        <v>1921</v>
      </c>
      <c r="AN1282" s="171">
        <f>SUM(AM$1:AM1282)</f>
        <v>1232002</v>
      </c>
    </row>
    <row r="1283" spans="39:40" x14ac:dyDescent="0.2">
      <c r="AM1283" s="171">
        <f t="shared" si="31"/>
        <v>1924</v>
      </c>
      <c r="AN1283" s="171">
        <f>SUM(AM$1:AM1283)</f>
        <v>1233926</v>
      </c>
    </row>
    <row r="1284" spans="39:40" x14ac:dyDescent="0.2">
      <c r="AM1284" s="171">
        <f t="shared" si="31"/>
        <v>1924</v>
      </c>
      <c r="AN1284" s="171">
        <f>SUM(AM$1:AM1284)</f>
        <v>1235850</v>
      </c>
    </row>
    <row r="1285" spans="39:40" x14ac:dyDescent="0.2">
      <c r="AM1285" s="171">
        <f t="shared" si="31"/>
        <v>1927</v>
      </c>
      <c r="AN1285" s="171">
        <f>SUM(AM$1:AM1285)</f>
        <v>1237777</v>
      </c>
    </row>
    <row r="1286" spans="39:40" x14ac:dyDescent="0.2">
      <c r="AM1286" s="171">
        <f t="shared" si="31"/>
        <v>1927</v>
      </c>
      <c r="AN1286" s="171">
        <f>SUM(AM$1:AM1286)</f>
        <v>1239704</v>
      </c>
    </row>
    <row r="1287" spans="39:40" x14ac:dyDescent="0.2">
      <c r="AM1287" s="171">
        <f t="shared" si="31"/>
        <v>1930</v>
      </c>
      <c r="AN1287" s="171">
        <f>SUM(AM$1:AM1287)</f>
        <v>1241634</v>
      </c>
    </row>
    <row r="1288" spans="39:40" x14ac:dyDescent="0.2">
      <c r="AM1288" s="171">
        <f t="shared" si="31"/>
        <v>1930</v>
      </c>
      <c r="AN1288" s="171">
        <f>SUM(AM$1:AM1288)</f>
        <v>1243564</v>
      </c>
    </row>
    <row r="1289" spans="39:40" x14ac:dyDescent="0.2">
      <c r="AM1289" s="171">
        <f t="shared" si="31"/>
        <v>1933</v>
      </c>
      <c r="AN1289" s="171">
        <f>SUM(AM$1:AM1289)</f>
        <v>1245497</v>
      </c>
    </row>
    <row r="1290" spans="39:40" x14ac:dyDescent="0.2">
      <c r="AM1290" s="171">
        <f t="shared" si="31"/>
        <v>1933</v>
      </c>
      <c r="AN1290" s="171">
        <f>SUM(AM$1:AM1290)</f>
        <v>1247430</v>
      </c>
    </row>
    <row r="1291" spans="39:40" x14ac:dyDescent="0.2">
      <c r="AM1291" s="171">
        <f t="shared" si="31"/>
        <v>1936</v>
      </c>
      <c r="AN1291" s="171">
        <f>SUM(AM$1:AM1291)</f>
        <v>1249366</v>
      </c>
    </row>
    <row r="1292" spans="39:40" x14ac:dyDescent="0.2">
      <c r="AM1292" s="171">
        <f t="shared" si="31"/>
        <v>1936</v>
      </c>
      <c r="AN1292" s="171">
        <f>SUM(AM$1:AM1292)</f>
        <v>1251302</v>
      </c>
    </row>
    <row r="1293" spans="39:40" x14ac:dyDescent="0.2">
      <c r="AM1293" s="171">
        <f t="shared" si="31"/>
        <v>1939</v>
      </c>
      <c r="AN1293" s="171">
        <f>SUM(AM$1:AM1293)</f>
        <v>1253241</v>
      </c>
    </row>
    <row r="1294" spans="39:40" x14ac:dyDescent="0.2">
      <c r="AM1294" s="171">
        <f t="shared" si="31"/>
        <v>1939</v>
      </c>
      <c r="AN1294" s="171">
        <f>SUM(AM$1:AM1294)</f>
        <v>1255180</v>
      </c>
    </row>
    <row r="1295" spans="39:40" x14ac:dyDescent="0.2">
      <c r="AM1295" s="171">
        <f t="shared" si="31"/>
        <v>1942</v>
      </c>
      <c r="AN1295" s="171">
        <f>SUM(AM$1:AM1295)</f>
        <v>1257122</v>
      </c>
    </row>
    <row r="1296" spans="39:40" x14ac:dyDescent="0.2">
      <c r="AM1296" s="171">
        <f t="shared" si="31"/>
        <v>1942</v>
      </c>
      <c r="AN1296" s="171">
        <f>SUM(AM$1:AM1296)</f>
        <v>1259064</v>
      </c>
    </row>
    <row r="1297" spans="39:40" x14ac:dyDescent="0.2">
      <c r="AM1297" s="171">
        <f t="shared" si="31"/>
        <v>1945</v>
      </c>
      <c r="AN1297" s="171">
        <f>SUM(AM$1:AM1297)</f>
        <v>1261009</v>
      </c>
    </row>
    <row r="1298" spans="39:40" x14ac:dyDescent="0.2">
      <c r="AM1298" s="171">
        <f t="shared" si="31"/>
        <v>1945</v>
      </c>
      <c r="AN1298" s="171">
        <f>SUM(AM$1:AM1298)</f>
        <v>1262954</v>
      </c>
    </row>
    <row r="1299" spans="39:40" x14ac:dyDescent="0.2">
      <c r="AM1299" s="171">
        <f t="shared" si="31"/>
        <v>1948</v>
      </c>
      <c r="AN1299" s="171">
        <f>SUM(AM$1:AM1299)</f>
        <v>1264902</v>
      </c>
    </row>
    <row r="1300" spans="39:40" x14ac:dyDescent="0.2">
      <c r="AM1300" s="171">
        <f t="shared" si="31"/>
        <v>1948</v>
      </c>
      <c r="AN1300" s="171">
        <f>SUM(AM$1:AM1300)</f>
        <v>1266850</v>
      </c>
    </row>
    <row r="1301" spans="39:40" x14ac:dyDescent="0.2">
      <c r="AM1301" s="171">
        <f t="shared" si="31"/>
        <v>1951</v>
      </c>
      <c r="AN1301" s="171">
        <f>SUM(AM$1:AM1301)</f>
        <v>1268801</v>
      </c>
    </row>
    <row r="1302" spans="39:40" x14ac:dyDescent="0.2">
      <c r="AM1302" s="171">
        <f t="shared" si="31"/>
        <v>1951</v>
      </c>
      <c r="AN1302" s="171">
        <f>SUM(AM$1:AM1302)</f>
        <v>1270752</v>
      </c>
    </row>
    <row r="1303" spans="39:40" x14ac:dyDescent="0.2">
      <c r="AM1303" s="171">
        <f t="shared" si="31"/>
        <v>1954</v>
      </c>
      <c r="AN1303" s="171">
        <f>SUM(AM$1:AM1303)</f>
        <v>1272706</v>
      </c>
    </row>
    <row r="1304" spans="39:40" x14ac:dyDescent="0.2">
      <c r="AM1304" s="171">
        <f t="shared" si="31"/>
        <v>1954</v>
      </c>
      <c r="AN1304" s="171">
        <f>SUM(AM$1:AM1304)</f>
        <v>1274660</v>
      </c>
    </row>
    <row r="1305" spans="39:40" x14ac:dyDescent="0.2">
      <c r="AM1305" s="171">
        <f t="shared" si="31"/>
        <v>1957</v>
      </c>
      <c r="AN1305" s="171">
        <f>SUM(AM$1:AM1305)</f>
        <v>1276617</v>
      </c>
    </row>
    <row r="1306" spans="39:40" x14ac:dyDescent="0.2">
      <c r="AM1306" s="171">
        <f t="shared" si="31"/>
        <v>1957</v>
      </c>
      <c r="AN1306" s="171">
        <f>SUM(AM$1:AM1306)</f>
        <v>1278574</v>
      </c>
    </row>
    <row r="1307" spans="39:40" x14ac:dyDescent="0.2">
      <c r="AM1307" s="171">
        <f t="shared" si="31"/>
        <v>1960</v>
      </c>
      <c r="AN1307" s="171">
        <f>SUM(AM$1:AM1307)</f>
        <v>1280534</v>
      </c>
    </row>
    <row r="1308" spans="39:40" x14ac:dyDescent="0.2">
      <c r="AM1308" s="171">
        <f t="shared" si="31"/>
        <v>1960</v>
      </c>
      <c r="AN1308" s="171">
        <f>SUM(AM$1:AM1308)</f>
        <v>1282494</v>
      </c>
    </row>
    <row r="1309" spans="39:40" x14ac:dyDescent="0.2">
      <c r="AM1309" s="171">
        <f t="shared" si="31"/>
        <v>1963</v>
      </c>
      <c r="AN1309" s="171">
        <f>SUM(AM$1:AM1309)</f>
        <v>1284457</v>
      </c>
    </row>
    <row r="1310" spans="39:40" x14ac:dyDescent="0.2">
      <c r="AM1310" s="171">
        <f t="shared" si="31"/>
        <v>1963</v>
      </c>
      <c r="AN1310" s="171">
        <f>SUM(AM$1:AM1310)</f>
        <v>1286420</v>
      </c>
    </row>
    <row r="1311" spans="39:40" x14ac:dyDescent="0.2">
      <c r="AM1311" s="171">
        <f t="shared" si="31"/>
        <v>1966</v>
      </c>
      <c r="AN1311" s="171">
        <f>SUM(AM$1:AM1311)</f>
        <v>1288386</v>
      </c>
    </row>
    <row r="1312" spans="39:40" x14ac:dyDescent="0.2">
      <c r="AM1312" s="171">
        <f t="shared" si="31"/>
        <v>1966</v>
      </c>
      <c r="AN1312" s="171">
        <f>SUM(AM$1:AM1312)</f>
        <v>1290352</v>
      </c>
    </row>
    <row r="1313" spans="39:40" x14ac:dyDescent="0.2">
      <c r="AM1313" s="171">
        <f t="shared" si="31"/>
        <v>1969</v>
      </c>
      <c r="AN1313" s="171">
        <f>SUM(AM$1:AM1313)</f>
        <v>1292321</v>
      </c>
    </row>
    <row r="1314" spans="39:40" x14ac:dyDescent="0.2">
      <c r="AM1314" s="171">
        <f t="shared" si="31"/>
        <v>1969</v>
      </c>
      <c r="AN1314" s="171">
        <f>SUM(AM$1:AM1314)</f>
        <v>1294290</v>
      </c>
    </row>
    <row r="1315" spans="39:40" x14ac:dyDescent="0.2">
      <c r="AM1315" s="171">
        <f t="shared" si="31"/>
        <v>1972</v>
      </c>
      <c r="AN1315" s="171">
        <f>SUM(AM$1:AM1315)</f>
        <v>1296262</v>
      </c>
    </row>
    <row r="1316" spans="39:40" x14ac:dyDescent="0.2">
      <c r="AM1316" s="171">
        <f t="shared" si="31"/>
        <v>1972</v>
      </c>
      <c r="AN1316" s="171">
        <f>SUM(AM$1:AM1316)</f>
        <v>1298234</v>
      </c>
    </row>
    <row r="1317" spans="39:40" x14ac:dyDescent="0.2">
      <c r="AM1317" s="171">
        <f t="shared" si="31"/>
        <v>1975</v>
      </c>
      <c r="AN1317" s="171">
        <f>SUM(AM$1:AM1317)</f>
        <v>1300209</v>
      </c>
    </row>
    <row r="1318" spans="39:40" x14ac:dyDescent="0.2">
      <c r="AM1318" s="171">
        <f t="shared" si="31"/>
        <v>1975</v>
      </c>
      <c r="AN1318" s="171">
        <f>SUM(AM$1:AM1318)</f>
        <v>1302184</v>
      </c>
    </row>
    <row r="1319" spans="39:40" x14ac:dyDescent="0.2">
      <c r="AM1319" s="171">
        <f t="shared" si="31"/>
        <v>1978</v>
      </c>
      <c r="AN1319" s="171">
        <f>SUM(AM$1:AM1319)</f>
        <v>1304162</v>
      </c>
    </row>
    <row r="1320" spans="39:40" x14ac:dyDescent="0.2">
      <c r="AM1320" s="171">
        <f t="shared" si="31"/>
        <v>1978</v>
      </c>
      <c r="AN1320" s="171">
        <f>SUM(AM$1:AM1320)</f>
        <v>1306140</v>
      </c>
    </row>
    <row r="1321" spans="39:40" x14ac:dyDescent="0.2">
      <c r="AM1321" s="171">
        <f t="shared" si="31"/>
        <v>1981</v>
      </c>
      <c r="AN1321" s="171">
        <f>SUM(AM$1:AM1321)</f>
        <v>1308121</v>
      </c>
    </row>
    <row r="1322" spans="39:40" x14ac:dyDescent="0.2">
      <c r="AM1322" s="171">
        <f t="shared" si="31"/>
        <v>1981</v>
      </c>
      <c r="AN1322" s="171">
        <f>SUM(AM$1:AM1322)</f>
        <v>1310102</v>
      </c>
    </row>
    <row r="1323" spans="39:40" x14ac:dyDescent="0.2">
      <c r="AM1323" s="171">
        <f t="shared" si="31"/>
        <v>1984</v>
      </c>
      <c r="AN1323" s="171">
        <f>SUM(AM$1:AM1323)</f>
        <v>1312086</v>
      </c>
    </row>
    <row r="1324" spans="39:40" x14ac:dyDescent="0.2">
      <c r="AM1324" s="171">
        <f t="shared" si="31"/>
        <v>1984</v>
      </c>
      <c r="AN1324" s="171">
        <f>SUM(AM$1:AM1324)</f>
        <v>1314070</v>
      </c>
    </row>
    <row r="1325" spans="39:40" x14ac:dyDescent="0.2">
      <c r="AM1325" s="171">
        <f t="shared" si="31"/>
        <v>1987</v>
      </c>
      <c r="AN1325" s="171">
        <f>SUM(AM$1:AM1325)</f>
        <v>1316057</v>
      </c>
    </row>
    <row r="1326" spans="39:40" x14ac:dyDescent="0.2">
      <c r="AM1326" s="171">
        <f t="shared" si="31"/>
        <v>1987</v>
      </c>
      <c r="AN1326" s="171">
        <f>SUM(AM$1:AM1326)</f>
        <v>1318044</v>
      </c>
    </row>
    <row r="1327" spans="39:40" x14ac:dyDescent="0.2">
      <c r="AM1327" s="171">
        <f t="shared" si="31"/>
        <v>1990</v>
      </c>
      <c r="AN1327" s="171">
        <f>SUM(AM$1:AM1327)</f>
        <v>1320034</v>
      </c>
    </row>
    <row r="1328" spans="39:40" x14ac:dyDescent="0.2">
      <c r="AM1328" s="171">
        <f t="shared" si="31"/>
        <v>1990</v>
      </c>
      <c r="AN1328" s="171">
        <f>SUM(AM$1:AM1328)</f>
        <v>1322024</v>
      </c>
    </row>
    <row r="1329" spans="39:40" x14ac:dyDescent="0.2">
      <c r="AM1329" s="171">
        <f t="shared" si="31"/>
        <v>1993</v>
      </c>
      <c r="AN1329" s="171">
        <f>SUM(AM$1:AM1329)</f>
        <v>1324017</v>
      </c>
    </row>
    <row r="1330" spans="39:40" x14ac:dyDescent="0.2">
      <c r="AM1330" s="171">
        <f t="shared" si="31"/>
        <v>1993</v>
      </c>
      <c r="AN1330" s="171">
        <f>SUM(AM$1:AM1330)</f>
        <v>1326010</v>
      </c>
    </row>
    <row r="1331" spans="39:40" x14ac:dyDescent="0.2">
      <c r="AM1331" s="171">
        <f t="shared" si="31"/>
        <v>1996</v>
      </c>
      <c r="AN1331" s="171">
        <f>SUM(AM$1:AM1331)</f>
        <v>1328006</v>
      </c>
    </row>
    <row r="1332" spans="39:40" x14ac:dyDescent="0.2">
      <c r="AM1332" s="171">
        <f t="shared" si="31"/>
        <v>1996</v>
      </c>
      <c r="AN1332" s="171">
        <f>SUM(AM$1:AM1332)</f>
        <v>1330002</v>
      </c>
    </row>
    <row r="1333" spans="39:40" x14ac:dyDescent="0.2">
      <c r="AM1333" s="171">
        <f t="shared" si="31"/>
        <v>1999</v>
      </c>
      <c r="AN1333" s="171">
        <f>SUM(AM$1:AM1333)</f>
        <v>1332001</v>
      </c>
    </row>
    <row r="1334" spans="39:40" x14ac:dyDescent="0.2">
      <c r="AM1334" s="171">
        <f t="shared" si="31"/>
        <v>1999</v>
      </c>
      <c r="AN1334" s="171">
        <f>SUM(AM$1:AM1334)</f>
        <v>1334000</v>
      </c>
    </row>
    <row r="1335" spans="39:40" x14ac:dyDescent="0.2">
      <c r="AM1335" s="171">
        <f t="shared" si="31"/>
        <v>2002</v>
      </c>
      <c r="AN1335" s="171">
        <f>SUM(AM$1:AM1335)</f>
        <v>1336002</v>
      </c>
    </row>
    <row r="1336" spans="39:40" x14ac:dyDescent="0.2">
      <c r="AM1336" s="171">
        <f t="shared" si="31"/>
        <v>2002</v>
      </c>
      <c r="AN1336" s="171">
        <f>SUM(AM$1:AM1336)</f>
        <v>1338004</v>
      </c>
    </row>
    <row r="1337" spans="39:40" x14ac:dyDescent="0.2">
      <c r="AM1337" s="171">
        <f t="shared" si="31"/>
        <v>2005</v>
      </c>
      <c r="AN1337" s="171">
        <f>SUM(AM$1:AM1337)</f>
        <v>1340009</v>
      </c>
    </row>
    <row r="1338" spans="39:40" x14ac:dyDescent="0.2">
      <c r="AM1338" s="171">
        <f t="shared" si="31"/>
        <v>2005</v>
      </c>
      <c r="AN1338" s="171">
        <f>SUM(AM$1:AM1338)</f>
        <v>1342014</v>
      </c>
    </row>
    <row r="1339" spans="39:40" x14ac:dyDescent="0.2">
      <c r="AM1339" s="171">
        <f t="shared" si="31"/>
        <v>2008</v>
      </c>
      <c r="AN1339" s="171">
        <f>SUM(AM$1:AM1339)</f>
        <v>1344022</v>
      </c>
    </row>
    <row r="1340" spans="39:40" x14ac:dyDescent="0.2">
      <c r="AM1340" s="171">
        <f t="shared" si="31"/>
        <v>2008</v>
      </c>
      <c r="AN1340" s="171">
        <f>SUM(AM$1:AM1340)</f>
        <v>1346030</v>
      </c>
    </row>
    <row r="1341" spans="39:40" x14ac:dyDescent="0.2">
      <c r="AM1341" s="171">
        <f t="shared" si="31"/>
        <v>2011</v>
      </c>
      <c r="AN1341" s="171">
        <f>SUM(AM$1:AM1341)</f>
        <v>1348041</v>
      </c>
    </row>
    <row r="1342" spans="39:40" x14ac:dyDescent="0.2">
      <c r="AM1342" s="171">
        <f t="shared" si="31"/>
        <v>2011</v>
      </c>
      <c r="AN1342" s="171">
        <f>SUM(AM$1:AM1342)</f>
        <v>1350052</v>
      </c>
    </row>
    <row r="1343" spans="39:40" x14ac:dyDescent="0.2">
      <c r="AM1343" s="171">
        <f t="shared" si="31"/>
        <v>2014</v>
      </c>
      <c r="AN1343" s="171">
        <f>SUM(AM$1:AM1343)</f>
        <v>1352066</v>
      </c>
    </row>
    <row r="1344" spans="39:40" x14ac:dyDescent="0.2">
      <c r="AM1344" s="171">
        <f t="shared" si="31"/>
        <v>2014</v>
      </c>
      <c r="AN1344" s="171">
        <f>SUM(AM$1:AM1344)</f>
        <v>1354080</v>
      </c>
    </row>
    <row r="1345" spans="39:40" x14ac:dyDescent="0.2">
      <c r="AM1345" s="171">
        <f t="shared" si="31"/>
        <v>2017</v>
      </c>
      <c r="AN1345" s="171">
        <f>SUM(AM$1:AM1345)</f>
        <v>1356097</v>
      </c>
    </row>
    <row r="1346" spans="39:40" x14ac:dyDescent="0.2">
      <c r="AM1346" s="171">
        <f t="shared" ref="AM1346:AM1409" si="32">1+3*ROUNDDOWN(ROW(AM1346)/2.000001,)</f>
        <v>2017</v>
      </c>
      <c r="AN1346" s="171">
        <f>SUM(AM$1:AM1346)</f>
        <v>1358114</v>
      </c>
    </row>
    <row r="1347" spans="39:40" x14ac:dyDescent="0.2">
      <c r="AM1347" s="171">
        <f t="shared" si="32"/>
        <v>2020</v>
      </c>
      <c r="AN1347" s="171">
        <f>SUM(AM$1:AM1347)</f>
        <v>1360134</v>
      </c>
    </row>
    <row r="1348" spans="39:40" x14ac:dyDescent="0.2">
      <c r="AM1348" s="171">
        <f t="shared" si="32"/>
        <v>2020</v>
      </c>
      <c r="AN1348" s="171">
        <f>SUM(AM$1:AM1348)</f>
        <v>1362154</v>
      </c>
    </row>
    <row r="1349" spans="39:40" x14ac:dyDescent="0.2">
      <c r="AM1349" s="171">
        <f t="shared" si="32"/>
        <v>2023</v>
      </c>
      <c r="AN1349" s="171">
        <f>SUM(AM$1:AM1349)</f>
        <v>1364177</v>
      </c>
    </row>
    <row r="1350" spans="39:40" x14ac:dyDescent="0.2">
      <c r="AM1350" s="171">
        <f t="shared" si="32"/>
        <v>2023</v>
      </c>
      <c r="AN1350" s="171">
        <f>SUM(AM$1:AM1350)</f>
        <v>1366200</v>
      </c>
    </row>
    <row r="1351" spans="39:40" x14ac:dyDescent="0.2">
      <c r="AM1351" s="171">
        <f t="shared" si="32"/>
        <v>2026</v>
      </c>
      <c r="AN1351" s="171">
        <f>SUM(AM$1:AM1351)</f>
        <v>1368226</v>
      </c>
    </row>
    <row r="1352" spans="39:40" x14ac:dyDescent="0.2">
      <c r="AM1352" s="171">
        <f t="shared" si="32"/>
        <v>2026</v>
      </c>
      <c r="AN1352" s="171">
        <f>SUM(AM$1:AM1352)</f>
        <v>1370252</v>
      </c>
    </row>
    <row r="1353" spans="39:40" x14ac:dyDescent="0.2">
      <c r="AM1353" s="171">
        <f t="shared" si="32"/>
        <v>2029</v>
      </c>
      <c r="AN1353" s="171">
        <f>SUM(AM$1:AM1353)</f>
        <v>1372281</v>
      </c>
    </row>
    <row r="1354" spans="39:40" x14ac:dyDescent="0.2">
      <c r="AM1354" s="171">
        <f t="shared" si="32"/>
        <v>2029</v>
      </c>
      <c r="AN1354" s="171">
        <f>SUM(AM$1:AM1354)</f>
        <v>1374310</v>
      </c>
    </row>
    <row r="1355" spans="39:40" x14ac:dyDescent="0.2">
      <c r="AM1355" s="171">
        <f t="shared" si="32"/>
        <v>2032</v>
      </c>
      <c r="AN1355" s="171">
        <f>SUM(AM$1:AM1355)</f>
        <v>1376342</v>
      </c>
    </row>
    <row r="1356" spans="39:40" x14ac:dyDescent="0.2">
      <c r="AM1356" s="171">
        <f t="shared" si="32"/>
        <v>2032</v>
      </c>
      <c r="AN1356" s="171">
        <f>SUM(AM$1:AM1356)</f>
        <v>1378374</v>
      </c>
    </row>
    <row r="1357" spans="39:40" x14ac:dyDescent="0.2">
      <c r="AM1357" s="171">
        <f t="shared" si="32"/>
        <v>2035</v>
      </c>
      <c r="AN1357" s="171">
        <f>SUM(AM$1:AM1357)</f>
        <v>1380409</v>
      </c>
    </row>
    <row r="1358" spans="39:40" x14ac:dyDescent="0.2">
      <c r="AM1358" s="171">
        <f t="shared" si="32"/>
        <v>2035</v>
      </c>
      <c r="AN1358" s="171">
        <f>SUM(AM$1:AM1358)</f>
        <v>1382444</v>
      </c>
    </row>
    <row r="1359" spans="39:40" x14ac:dyDescent="0.2">
      <c r="AM1359" s="171">
        <f t="shared" si="32"/>
        <v>2038</v>
      </c>
      <c r="AN1359" s="171">
        <f>SUM(AM$1:AM1359)</f>
        <v>1384482</v>
      </c>
    </row>
    <row r="1360" spans="39:40" x14ac:dyDescent="0.2">
      <c r="AM1360" s="171">
        <f t="shared" si="32"/>
        <v>2038</v>
      </c>
      <c r="AN1360" s="171">
        <f>SUM(AM$1:AM1360)</f>
        <v>1386520</v>
      </c>
    </row>
    <row r="1361" spans="39:40" x14ac:dyDescent="0.2">
      <c r="AM1361" s="171">
        <f t="shared" si="32"/>
        <v>2041</v>
      </c>
      <c r="AN1361" s="171">
        <f>SUM(AM$1:AM1361)</f>
        <v>1388561</v>
      </c>
    </row>
    <row r="1362" spans="39:40" x14ac:dyDescent="0.2">
      <c r="AM1362" s="171">
        <f t="shared" si="32"/>
        <v>2041</v>
      </c>
      <c r="AN1362" s="171">
        <f>SUM(AM$1:AM1362)</f>
        <v>1390602</v>
      </c>
    </row>
    <row r="1363" spans="39:40" x14ac:dyDescent="0.2">
      <c r="AM1363" s="171">
        <f t="shared" si="32"/>
        <v>2044</v>
      </c>
      <c r="AN1363" s="171">
        <f>SUM(AM$1:AM1363)</f>
        <v>1392646</v>
      </c>
    </row>
    <row r="1364" spans="39:40" x14ac:dyDescent="0.2">
      <c r="AM1364" s="171">
        <f t="shared" si="32"/>
        <v>2044</v>
      </c>
      <c r="AN1364" s="171">
        <f>SUM(AM$1:AM1364)</f>
        <v>1394690</v>
      </c>
    </row>
    <row r="1365" spans="39:40" x14ac:dyDescent="0.2">
      <c r="AM1365" s="171">
        <f t="shared" si="32"/>
        <v>2047</v>
      </c>
      <c r="AN1365" s="171">
        <f>SUM(AM$1:AM1365)</f>
        <v>1396737</v>
      </c>
    </row>
    <row r="1366" spans="39:40" x14ac:dyDescent="0.2">
      <c r="AM1366" s="171">
        <f t="shared" si="32"/>
        <v>2047</v>
      </c>
      <c r="AN1366" s="171">
        <f>SUM(AM$1:AM1366)</f>
        <v>1398784</v>
      </c>
    </row>
    <row r="1367" spans="39:40" x14ac:dyDescent="0.2">
      <c r="AM1367" s="171">
        <f t="shared" si="32"/>
        <v>2050</v>
      </c>
      <c r="AN1367" s="171">
        <f>SUM(AM$1:AM1367)</f>
        <v>1400834</v>
      </c>
    </row>
    <row r="1368" spans="39:40" x14ac:dyDescent="0.2">
      <c r="AM1368" s="171">
        <f t="shared" si="32"/>
        <v>2050</v>
      </c>
      <c r="AN1368" s="171">
        <f>SUM(AM$1:AM1368)</f>
        <v>1402884</v>
      </c>
    </row>
    <row r="1369" spans="39:40" x14ac:dyDescent="0.2">
      <c r="AM1369" s="171">
        <f t="shared" si="32"/>
        <v>2053</v>
      </c>
      <c r="AN1369" s="171">
        <f>SUM(AM$1:AM1369)</f>
        <v>1404937</v>
      </c>
    </row>
    <row r="1370" spans="39:40" x14ac:dyDescent="0.2">
      <c r="AM1370" s="171">
        <f t="shared" si="32"/>
        <v>2053</v>
      </c>
      <c r="AN1370" s="171">
        <f>SUM(AM$1:AM1370)</f>
        <v>1406990</v>
      </c>
    </row>
    <row r="1371" spans="39:40" x14ac:dyDescent="0.2">
      <c r="AM1371" s="171">
        <f t="shared" si="32"/>
        <v>2056</v>
      </c>
      <c r="AN1371" s="171">
        <f>SUM(AM$1:AM1371)</f>
        <v>1409046</v>
      </c>
    </row>
    <row r="1372" spans="39:40" x14ac:dyDescent="0.2">
      <c r="AM1372" s="171">
        <f t="shared" si="32"/>
        <v>2056</v>
      </c>
      <c r="AN1372" s="171">
        <f>SUM(AM$1:AM1372)</f>
        <v>1411102</v>
      </c>
    </row>
    <row r="1373" spans="39:40" x14ac:dyDescent="0.2">
      <c r="AM1373" s="171">
        <f t="shared" si="32"/>
        <v>2059</v>
      </c>
      <c r="AN1373" s="171">
        <f>SUM(AM$1:AM1373)</f>
        <v>1413161</v>
      </c>
    </row>
    <row r="1374" spans="39:40" x14ac:dyDescent="0.2">
      <c r="AM1374" s="171">
        <f t="shared" si="32"/>
        <v>2059</v>
      </c>
      <c r="AN1374" s="171">
        <f>SUM(AM$1:AM1374)</f>
        <v>1415220</v>
      </c>
    </row>
    <row r="1375" spans="39:40" x14ac:dyDescent="0.2">
      <c r="AM1375" s="171">
        <f t="shared" si="32"/>
        <v>2062</v>
      </c>
      <c r="AN1375" s="171">
        <f>SUM(AM$1:AM1375)</f>
        <v>1417282</v>
      </c>
    </row>
    <row r="1376" spans="39:40" x14ac:dyDescent="0.2">
      <c r="AM1376" s="171">
        <f t="shared" si="32"/>
        <v>2062</v>
      </c>
      <c r="AN1376" s="171">
        <f>SUM(AM$1:AM1376)</f>
        <v>1419344</v>
      </c>
    </row>
    <row r="1377" spans="39:40" x14ac:dyDescent="0.2">
      <c r="AM1377" s="171">
        <f t="shared" si="32"/>
        <v>2065</v>
      </c>
      <c r="AN1377" s="171">
        <f>SUM(AM$1:AM1377)</f>
        <v>1421409</v>
      </c>
    </row>
    <row r="1378" spans="39:40" x14ac:dyDescent="0.2">
      <c r="AM1378" s="171">
        <f t="shared" si="32"/>
        <v>2065</v>
      </c>
      <c r="AN1378" s="171">
        <f>SUM(AM$1:AM1378)</f>
        <v>1423474</v>
      </c>
    </row>
    <row r="1379" spans="39:40" x14ac:dyDescent="0.2">
      <c r="AM1379" s="171">
        <f t="shared" si="32"/>
        <v>2068</v>
      </c>
      <c r="AN1379" s="171">
        <f>SUM(AM$1:AM1379)</f>
        <v>1425542</v>
      </c>
    </row>
    <row r="1380" spans="39:40" x14ac:dyDescent="0.2">
      <c r="AM1380" s="171">
        <f t="shared" si="32"/>
        <v>2068</v>
      </c>
      <c r="AN1380" s="171">
        <f>SUM(AM$1:AM1380)</f>
        <v>1427610</v>
      </c>
    </row>
    <row r="1381" spans="39:40" x14ac:dyDescent="0.2">
      <c r="AM1381" s="171">
        <f t="shared" si="32"/>
        <v>2071</v>
      </c>
      <c r="AN1381" s="171">
        <f>SUM(AM$1:AM1381)</f>
        <v>1429681</v>
      </c>
    </row>
    <row r="1382" spans="39:40" x14ac:dyDescent="0.2">
      <c r="AM1382" s="171">
        <f t="shared" si="32"/>
        <v>2071</v>
      </c>
      <c r="AN1382" s="171">
        <f>SUM(AM$1:AM1382)</f>
        <v>1431752</v>
      </c>
    </row>
    <row r="1383" spans="39:40" x14ac:dyDescent="0.2">
      <c r="AM1383" s="171">
        <f t="shared" si="32"/>
        <v>2074</v>
      </c>
      <c r="AN1383" s="171">
        <f>SUM(AM$1:AM1383)</f>
        <v>1433826</v>
      </c>
    </row>
    <row r="1384" spans="39:40" x14ac:dyDescent="0.2">
      <c r="AM1384" s="171">
        <f t="shared" si="32"/>
        <v>2074</v>
      </c>
      <c r="AN1384" s="171">
        <f>SUM(AM$1:AM1384)</f>
        <v>1435900</v>
      </c>
    </row>
    <row r="1385" spans="39:40" x14ac:dyDescent="0.2">
      <c r="AM1385" s="171">
        <f t="shared" si="32"/>
        <v>2077</v>
      </c>
      <c r="AN1385" s="171">
        <f>SUM(AM$1:AM1385)</f>
        <v>1437977</v>
      </c>
    </row>
    <row r="1386" spans="39:40" x14ac:dyDescent="0.2">
      <c r="AM1386" s="171">
        <f t="shared" si="32"/>
        <v>2077</v>
      </c>
      <c r="AN1386" s="171">
        <f>SUM(AM$1:AM1386)</f>
        <v>1440054</v>
      </c>
    </row>
    <row r="1387" spans="39:40" x14ac:dyDescent="0.2">
      <c r="AM1387" s="171">
        <f t="shared" si="32"/>
        <v>2080</v>
      </c>
      <c r="AN1387" s="171">
        <f>SUM(AM$1:AM1387)</f>
        <v>1442134</v>
      </c>
    </row>
    <row r="1388" spans="39:40" x14ac:dyDescent="0.2">
      <c r="AM1388" s="171">
        <f t="shared" si="32"/>
        <v>2080</v>
      </c>
      <c r="AN1388" s="171">
        <f>SUM(AM$1:AM1388)</f>
        <v>1444214</v>
      </c>
    </row>
    <row r="1389" spans="39:40" x14ac:dyDescent="0.2">
      <c r="AM1389" s="171">
        <f t="shared" si="32"/>
        <v>2083</v>
      </c>
      <c r="AN1389" s="171">
        <f>SUM(AM$1:AM1389)</f>
        <v>1446297</v>
      </c>
    </row>
    <row r="1390" spans="39:40" x14ac:dyDescent="0.2">
      <c r="AM1390" s="171">
        <f t="shared" si="32"/>
        <v>2083</v>
      </c>
      <c r="AN1390" s="171">
        <f>SUM(AM$1:AM1390)</f>
        <v>1448380</v>
      </c>
    </row>
    <row r="1391" spans="39:40" x14ac:dyDescent="0.2">
      <c r="AM1391" s="171">
        <f t="shared" si="32"/>
        <v>2086</v>
      </c>
      <c r="AN1391" s="171">
        <f>SUM(AM$1:AM1391)</f>
        <v>1450466</v>
      </c>
    </row>
    <row r="1392" spans="39:40" x14ac:dyDescent="0.2">
      <c r="AM1392" s="171">
        <f t="shared" si="32"/>
        <v>2086</v>
      </c>
      <c r="AN1392" s="171">
        <f>SUM(AM$1:AM1392)</f>
        <v>1452552</v>
      </c>
    </row>
    <row r="1393" spans="39:40" x14ac:dyDescent="0.2">
      <c r="AM1393" s="171">
        <f t="shared" si="32"/>
        <v>2089</v>
      </c>
      <c r="AN1393" s="171">
        <f>SUM(AM$1:AM1393)</f>
        <v>1454641</v>
      </c>
    </row>
    <row r="1394" spans="39:40" x14ac:dyDescent="0.2">
      <c r="AM1394" s="171">
        <f t="shared" si="32"/>
        <v>2089</v>
      </c>
      <c r="AN1394" s="171">
        <f>SUM(AM$1:AM1394)</f>
        <v>1456730</v>
      </c>
    </row>
    <row r="1395" spans="39:40" x14ac:dyDescent="0.2">
      <c r="AM1395" s="171">
        <f t="shared" si="32"/>
        <v>2092</v>
      </c>
      <c r="AN1395" s="171">
        <f>SUM(AM$1:AM1395)</f>
        <v>1458822</v>
      </c>
    </row>
    <row r="1396" spans="39:40" x14ac:dyDescent="0.2">
      <c r="AM1396" s="171">
        <f t="shared" si="32"/>
        <v>2092</v>
      </c>
      <c r="AN1396" s="171">
        <f>SUM(AM$1:AM1396)</f>
        <v>1460914</v>
      </c>
    </row>
    <row r="1397" spans="39:40" x14ac:dyDescent="0.2">
      <c r="AM1397" s="171">
        <f t="shared" si="32"/>
        <v>2095</v>
      </c>
      <c r="AN1397" s="171">
        <f>SUM(AM$1:AM1397)</f>
        <v>1463009</v>
      </c>
    </row>
    <row r="1398" spans="39:40" x14ac:dyDescent="0.2">
      <c r="AM1398" s="171">
        <f t="shared" si="32"/>
        <v>2095</v>
      </c>
      <c r="AN1398" s="171">
        <f>SUM(AM$1:AM1398)</f>
        <v>1465104</v>
      </c>
    </row>
    <row r="1399" spans="39:40" x14ac:dyDescent="0.2">
      <c r="AM1399" s="171">
        <f t="shared" si="32"/>
        <v>2098</v>
      </c>
      <c r="AN1399" s="171">
        <f>SUM(AM$1:AM1399)</f>
        <v>1467202</v>
      </c>
    </row>
    <row r="1400" spans="39:40" x14ac:dyDescent="0.2">
      <c r="AM1400" s="171">
        <f t="shared" si="32"/>
        <v>2098</v>
      </c>
      <c r="AN1400" s="171">
        <f>SUM(AM$1:AM1400)</f>
        <v>1469300</v>
      </c>
    </row>
    <row r="1401" spans="39:40" x14ac:dyDescent="0.2">
      <c r="AM1401" s="171">
        <f t="shared" si="32"/>
        <v>2101</v>
      </c>
      <c r="AN1401" s="171">
        <f>SUM(AM$1:AM1401)</f>
        <v>1471401</v>
      </c>
    </row>
    <row r="1402" spans="39:40" x14ac:dyDescent="0.2">
      <c r="AM1402" s="171">
        <f t="shared" si="32"/>
        <v>2101</v>
      </c>
      <c r="AN1402" s="171">
        <f>SUM(AM$1:AM1402)</f>
        <v>1473502</v>
      </c>
    </row>
    <row r="1403" spans="39:40" x14ac:dyDescent="0.2">
      <c r="AM1403" s="171">
        <f t="shared" si="32"/>
        <v>2104</v>
      </c>
      <c r="AN1403" s="171">
        <f>SUM(AM$1:AM1403)</f>
        <v>1475606</v>
      </c>
    </row>
    <row r="1404" spans="39:40" x14ac:dyDescent="0.2">
      <c r="AM1404" s="171">
        <f t="shared" si="32"/>
        <v>2104</v>
      </c>
      <c r="AN1404" s="171">
        <f>SUM(AM$1:AM1404)</f>
        <v>1477710</v>
      </c>
    </row>
    <row r="1405" spans="39:40" x14ac:dyDescent="0.2">
      <c r="AM1405" s="171">
        <f t="shared" si="32"/>
        <v>2107</v>
      </c>
      <c r="AN1405" s="171">
        <f>SUM(AM$1:AM1405)</f>
        <v>1479817</v>
      </c>
    </row>
    <row r="1406" spans="39:40" x14ac:dyDescent="0.2">
      <c r="AM1406" s="171">
        <f t="shared" si="32"/>
        <v>2107</v>
      </c>
      <c r="AN1406" s="171">
        <f>SUM(AM$1:AM1406)</f>
        <v>1481924</v>
      </c>
    </row>
    <row r="1407" spans="39:40" x14ac:dyDescent="0.2">
      <c r="AM1407" s="171">
        <f t="shared" si="32"/>
        <v>2110</v>
      </c>
      <c r="AN1407" s="171">
        <f>SUM(AM$1:AM1407)</f>
        <v>1484034</v>
      </c>
    </row>
    <row r="1408" spans="39:40" x14ac:dyDescent="0.2">
      <c r="AM1408" s="171">
        <f t="shared" si="32"/>
        <v>2110</v>
      </c>
      <c r="AN1408" s="171">
        <f>SUM(AM$1:AM1408)</f>
        <v>1486144</v>
      </c>
    </row>
    <row r="1409" spans="39:40" x14ac:dyDescent="0.2">
      <c r="AM1409" s="171">
        <f t="shared" si="32"/>
        <v>2113</v>
      </c>
      <c r="AN1409" s="171">
        <f>SUM(AM$1:AM1409)</f>
        <v>1488257</v>
      </c>
    </row>
    <row r="1410" spans="39:40" x14ac:dyDescent="0.2">
      <c r="AM1410" s="171">
        <f t="shared" ref="AM1410:AM1473" si="33">1+3*ROUNDDOWN(ROW(AM1410)/2.000001,)</f>
        <v>2113</v>
      </c>
      <c r="AN1410" s="171">
        <f>SUM(AM$1:AM1410)</f>
        <v>1490370</v>
      </c>
    </row>
    <row r="1411" spans="39:40" x14ac:dyDescent="0.2">
      <c r="AM1411" s="171">
        <f t="shared" si="33"/>
        <v>2116</v>
      </c>
      <c r="AN1411" s="171">
        <f>SUM(AM$1:AM1411)</f>
        <v>1492486</v>
      </c>
    </row>
    <row r="1412" spans="39:40" x14ac:dyDescent="0.2">
      <c r="AM1412" s="171">
        <f t="shared" si="33"/>
        <v>2116</v>
      </c>
      <c r="AN1412" s="171">
        <f>SUM(AM$1:AM1412)</f>
        <v>1494602</v>
      </c>
    </row>
    <row r="1413" spans="39:40" x14ac:dyDescent="0.2">
      <c r="AM1413" s="171">
        <f t="shared" si="33"/>
        <v>2119</v>
      </c>
      <c r="AN1413" s="171">
        <f>SUM(AM$1:AM1413)</f>
        <v>1496721</v>
      </c>
    </row>
    <row r="1414" spans="39:40" x14ac:dyDescent="0.2">
      <c r="AM1414" s="171">
        <f t="shared" si="33"/>
        <v>2119</v>
      </c>
      <c r="AN1414" s="171">
        <f>SUM(AM$1:AM1414)</f>
        <v>1498840</v>
      </c>
    </row>
    <row r="1415" spans="39:40" x14ac:dyDescent="0.2">
      <c r="AM1415" s="171">
        <f t="shared" si="33"/>
        <v>2122</v>
      </c>
      <c r="AN1415" s="171">
        <f>SUM(AM$1:AM1415)</f>
        <v>1500962</v>
      </c>
    </row>
    <row r="1416" spans="39:40" x14ac:dyDescent="0.2">
      <c r="AM1416" s="171">
        <f t="shared" si="33"/>
        <v>2122</v>
      </c>
      <c r="AN1416" s="171">
        <f>SUM(AM$1:AM1416)</f>
        <v>1503084</v>
      </c>
    </row>
    <row r="1417" spans="39:40" x14ac:dyDescent="0.2">
      <c r="AM1417" s="171">
        <f t="shared" si="33"/>
        <v>2125</v>
      </c>
      <c r="AN1417" s="171">
        <f>SUM(AM$1:AM1417)</f>
        <v>1505209</v>
      </c>
    </row>
    <row r="1418" spans="39:40" x14ac:dyDescent="0.2">
      <c r="AM1418" s="171">
        <f t="shared" si="33"/>
        <v>2125</v>
      </c>
      <c r="AN1418" s="171">
        <f>SUM(AM$1:AM1418)</f>
        <v>1507334</v>
      </c>
    </row>
    <row r="1419" spans="39:40" x14ac:dyDescent="0.2">
      <c r="AM1419" s="171">
        <f t="shared" si="33"/>
        <v>2128</v>
      </c>
      <c r="AN1419" s="171">
        <f>SUM(AM$1:AM1419)</f>
        <v>1509462</v>
      </c>
    </row>
    <row r="1420" spans="39:40" x14ac:dyDescent="0.2">
      <c r="AM1420" s="171">
        <f t="shared" si="33"/>
        <v>2128</v>
      </c>
      <c r="AN1420" s="171">
        <f>SUM(AM$1:AM1420)</f>
        <v>1511590</v>
      </c>
    </row>
    <row r="1421" spans="39:40" x14ac:dyDescent="0.2">
      <c r="AM1421" s="171">
        <f t="shared" si="33"/>
        <v>2131</v>
      </c>
      <c r="AN1421" s="171">
        <f>SUM(AM$1:AM1421)</f>
        <v>1513721</v>
      </c>
    </row>
    <row r="1422" spans="39:40" x14ac:dyDescent="0.2">
      <c r="AM1422" s="171">
        <f t="shared" si="33"/>
        <v>2131</v>
      </c>
      <c r="AN1422" s="171">
        <f>SUM(AM$1:AM1422)</f>
        <v>1515852</v>
      </c>
    </row>
    <row r="1423" spans="39:40" x14ac:dyDescent="0.2">
      <c r="AM1423" s="171">
        <f t="shared" si="33"/>
        <v>2134</v>
      </c>
      <c r="AN1423" s="171">
        <f>SUM(AM$1:AM1423)</f>
        <v>1517986</v>
      </c>
    </row>
    <row r="1424" spans="39:40" x14ac:dyDescent="0.2">
      <c r="AM1424" s="171">
        <f t="shared" si="33"/>
        <v>2134</v>
      </c>
      <c r="AN1424" s="171">
        <f>SUM(AM$1:AM1424)</f>
        <v>1520120</v>
      </c>
    </row>
    <row r="1425" spans="39:40" x14ac:dyDescent="0.2">
      <c r="AM1425" s="171">
        <f t="shared" si="33"/>
        <v>2137</v>
      </c>
      <c r="AN1425" s="171">
        <f>SUM(AM$1:AM1425)</f>
        <v>1522257</v>
      </c>
    </row>
    <row r="1426" spans="39:40" x14ac:dyDescent="0.2">
      <c r="AM1426" s="171">
        <f t="shared" si="33"/>
        <v>2137</v>
      </c>
      <c r="AN1426" s="171">
        <f>SUM(AM$1:AM1426)</f>
        <v>1524394</v>
      </c>
    </row>
    <row r="1427" spans="39:40" x14ac:dyDescent="0.2">
      <c r="AM1427" s="171">
        <f t="shared" si="33"/>
        <v>2140</v>
      </c>
      <c r="AN1427" s="171">
        <f>SUM(AM$1:AM1427)</f>
        <v>1526534</v>
      </c>
    </row>
    <row r="1428" spans="39:40" x14ac:dyDescent="0.2">
      <c r="AM1428" s="171">
        <f t="shared" si="33"/>
        <v>2140</v>
      </c>
      <c r="AN1428" s="171">
        <f>SUM(AM$1:AM1428)</f>
        <v>1528674</v>
      </c>
    </row>
    <row r="1429" spans="39:40" x14ac:dyDescent="0.2">
      <c r="AM1429" s="171">
        <f t="shared" si="33"/>
        <v>2143</v>
      </c>
      <c r="AN1429" s="171">
        <f>SUM(AM$1:AM1429)</f>
        <v>1530817</v>
      </c>
    </row>
    <row r="1430" spans="39:40" x14ac:dyDescent="0.2">
      <c r="AM1430" s="171">
        <f t="shared" si="33"/>
        <v>2143</v>
      </c>
      <c r="AN1430" s="171">
        <f>SUM(AM$1:AM1430)</f>
        <v>1532960</v>
      </c>
    </row>
    <row r="1431" spans="39:40" x14ac:dyDescent="0.2">
      <c r="AM1431" s="171">
        <f t="shared" si="33"/>
        <v>2146</v>
      </c>
      <c r="AN1431" s="171">
        <f>SUM(AM$1:AM1431)</f>
        <v>1535106</v>
      </c>
    </row>
    <row r="1432" spans="39:40" x14ac:dyDescent="0.2">
      <c r="AM1432" s="171">
        <f t="shared" si="33"/>
        <v>2146</v>
      </c>
      <c r="AN1432" s="171">
        <f>SUM(AM$1:AM1432)</f>
        <v>1537252</v>
      </c>
    </row>
    <row r="1433" spans="39:40" x14ac:dyDescent="0.2">
      <c r="AM1433" s="171">
        <f t="shared" si="33"/>
        <v>2149</v>
      </c>
      <c r="AN1433" s="171">
        <f>SUM(AM$1:AM1433)</f>
        <v>1539401</v>
      </c>
    </row>
    <row r="1434" spans="39:40" x14ac:dyDescent="0.2">
      <c r="AM1434" s="171">
        <f t="shared" si="33"/>
        <v>2149</v>
      </c>
      <c r="AN1434" s="171">
        <f>SUM(AM$1:AM1434)</f>
        <v>1541550</v>
      </c>
    </row>
    <row r="1435" spans="39:40" x14ac:dyDescent="0.2">
      <c r="AM1435" s="171">
        <f t="shared" si="33"/>
        <v>2152</v>
      </c>
      <c r="AN1435" s="171">
        <f>SUM(AM$1:AM1435)</f>
        <v>1543702</v>
      </c>
    </row>
    <row r="1436" spans="39:40" x14ac:dyDescent="0.2">
      <c r="AM1436" s="171">
        <f t="shared" si="33"/>
        <v>2152</v>
      </c>
      <c r="AN1436" s="171">
        <f>SUM(AM$1:AM1436)</f>
        <v>1545854</v>
      </c>
    </row>
    <row r="1437" spans="39:40" x14ac:dyDescent="0.2">
      <c r="AM1437" s="171">
        <f t="shared" si="33"/>
        <v>2155</v>
      </c>
      <c r="AN1437" s="171">
        <f>SUM(AM$1:AM1437)</f>
        <v>1548009</v>
      </c>
    </row>
    <row r="1438" spans="39:40" x14ac:dyDescent="0.2">
      <c r="AM1438" s="171">
        <f t="shared" si="33"/>
        <v>2155</v>
      </c>
      <c r="AN1438" s="171">
        <f>SUM(AM$1:AM1438)</f>
        <v>1550164</v>
      </c>
    </row>
    <row r="1439" spans="39:40" x14ac:dyDescent="0.2">
      <c r="AM1439" s="171">
        <f t="shared" si="33"/>
        <v>2158</v>
      </c>
      <c r="AN1439" s="171">
        <f>SUM(AM$1:AM1439)</f>
        <v>1552322</v>
      </c>
    </row>
    <row r="1440" spans="39:40" x14ac:dyDescent="0.2">
      <c r="AM1440" s="171">
        <f t="shared" si="33"/>
        <v>2158</v>
      </c>
      <c r="AN1440" s="171">
        <f>SUM(AM$1:AM1440)</f>
        <v>1554480</v>
      </c>
    </row>
    <row r="1441" spans="39:40" x14ac:dyDescent="0.2">
      <c r="AM1441" s="171">
        <f t="shared" si="33"/>
        <v>2161</v>
      </c>
      <c r="AN1441" s="171">
        <f>SUM(AM$1:AM1441)</f>
        <v>1556641</v>
      </c>
    </row>
    <row r="1442" spans="39:40" x14ac:dyDescent="0.2">
      <c r="AM1442" s="171">
        <f t="shared" si="33"/>
        <v>2161</v>
      </c>
      <c r="AN1442" s="171">
        <f>SUM(AM$1:AM1442)</f>
        <v>1558802</v>
      </c>
    </row>
    <row r="1443" spans="39:40" x14ac:dyDescent="0.2">
      <c r="AM1443" s="171">
        <f t="shared" si="33"/>
        <v>2164</v>
      </c>
      <c r="AN1443" s="171">
        <f>SUM(AM$1:AM1443)</f>
        <v>1560966</v>
      </c>
    </row>
    <row r="1444" spans="39:40" x14ac:dyDescent="0.2">
      <c r="AM1444" s="171">
        <f t="shared" si="33"/>
        <v>2164</v>
      </c>
      <c r="AN1444" s="171">
        <f>SUM(AM$1:AM1444)</f>
        <v>1563130</v>
      </c>
    </row>
    <row r="1445" spans="39:40" x14ac:dyDescent="0.2">
      <c r="AM1445" s="171">
        <f t="shared" si="33"/>
        <v>2167</v>
      </c>
      <c r="AN1445" s="171">
        <f>SUM(AM$1:AM1445)</f>
        <v>1565297</v>
      </c>
    </row>
    <row r="1446" spans="39:40" x14ac:dyDescent="0.2">
      <c r="AM1446" s="171">
        <f t="shared" si="33"/>
        <v>2167</v>
      </c>
      <c r="AN1446" s="171">
        <f>SUM(AM$1:AM1446)</f>
        <v>1567464</v>
      </c>
    </row>
    <row r="1447" spans="39:40" x14ac:dyDescent="0.2">
      <c r="AM1447" s="171">
        <f t="shared" si="33"/>
        <v>2170</v>
      </c>
      <c r="AN1447" s="171">
        <f>SUM(AM$1:AM1447)</f>
        <v>1569634</v>
      </c>
    </row>
    <row r="1448" spans="39:40" x14ac:dyDescent="0.2">
      <c r="AM1448" s="171">
        <f t="shared" si="33"/>
        <v>2170</v>
      </c>
      <c r="AN1448" s="171">
        <f>SUM(AM$1:AM1448)</f>
        <v>1571804</v>
      </c>
    </row>
    <row r="1449" spans="39:40" x14ac:dyDescent="0.2">
      <c r="AM1449" s="171">
        <f t="shared" si="33"/>
        <v>2173</v>
      </c>
      <c r="AN1449" s="171">
        <f>SUM(AM$1:AM1449)</f>
        <v>1573977</v>
      </c>
    </row>
    <row r="1450" spans="39:40" x14ac:dyDescent="0.2">
      <c r="AM1450" s="171">
        <f t="shared" si="33"/>
        <v>2173</v>
      </c>
      <c r="AN1450" s="171">
        <f>SUM(AM$1:AM1450)</f>
        <v>1576150</v>
      </c>
    </row>
    <row r="1451" spans="39:40" x14ac:dyDescent="0.2">
      <c r="AM1451" s="171">
        <f t="shared" si="33"/>
        <v>2176</v>
      </c>
      <c r="AN1451" s="171">
        <f>SUM(AM$1:AM1451)</f>
        <v>1578326</v>
      </c>
    </row>
    <row r="1452" spans="39:40" x14ac:dyDescent="0.2">
      <c r="AM1452" s="171">
        <f t="shared" si="33"/>
        <v>2176</v>
      </c>
      <c r="AN1452" s="171">
        <f>SUM(AM$1:AM1452)</f>
        <v>1580502</v>
      </c>
    </row>
    <row r="1453" spans="39:40" x14ac:dyDescent="0.2">
      <c r="AM1453" s="171">
        <f t="shared" si="33"/>
        <v>2179</v>
      </c>
      <c r="AN1453" s="171">
        <f>SUM(AM$1:AM1453)</f>
        <v>1582681</v>
      </c>
    </row>
    <row r="1454" spans="39:40" x14ac:dyDescent="0.2">
      <c r="AM1454" s="171">
        <f t="shared" si="33"/>
        <v>2179</v>
      </c>
      <c r="AN1454" s="171">
        <f>SUM(AM$1:AM1454)</f>
        <v>1584860</v>
      </c>
    </row>
    <row r="1455" spans="39:40" x14ac:dyDescent="0.2">
      <c r="AM1455" s="171">
        <f t="shared" si="33"/>
        <v>2182</v>
      </c>
      <c r="AN1455" s="171">
        <f>SUM(AM$1:AM1455)</f>
        <v>1587042</v>
      </c>
    </row>
    <row r="1456" spans="39:40" x14ac:dyDescent="0.2">
      <c r="AM1456" s="171">
        <f t="shared" si="33"/>
        <v>2182</v>
      </c>
      <c r="AN1456" s="171">
        <f>SUM(AM$1:AM1456)</f>
        <v>1589224</v>
      </c>
    </row>
    <row r="1457" spans="39:40" x14ac:dyDescent="0.2">
      <c r="AM1457" s="171">
        <f t="shared" si="33"/>
        <v>2185</v>
      </c>
      <c r="AN1457" s="171">
        <f>SUM(AM$1:AM1457)</f>
        <v>1591409</v>
      </c>
    </row>
    <row r="1458" spans="39:40" x14ac:dyDescent="0.2">
      <c r="AM1458" s="171">
        <f t="shared" si="33"/>
        <v>2185</v>
      </c>
      <c r="AN1458" s="171">
        <f>SUM(AM$1:AM1458)</f>
        <v>1593594</v>
      </c>
    </row>
    <row r="1459" spans="39:40" x14ac:dyDescent="0.2">
      <c r="AM1459" s="171">
        <f t="shared" si="33"/>
        <v>2188</v>
      </c>
      <c r="AN1459" s="171">
        <f>SUM(AM$1:AM1459)</f>
        <v>1595782</v>
      </c>
    </row>
    <row r="1460" spans="39:40" x14ac:dyDescent="0.2">
      <c r="AM1460" s="171">
        <f t="shared" si="33"/>
        <v>2188</v>
      </c>
      <c r="AN1460" s="171">
        <f>SUM(AM$1:AM1460)</f>
        <v>1597970</v>
      </c>
    </row>
    <row r="1461" spans="39:40" x14ac:dyDescent="0.2">
      <c r="AM1461" s="171">
        <f t="shared" si="33"/>
        <v>2191</v>
      </c>
      <c r="AN1461" s="171">
        <f>SUM(AM$1:AM1461)</f>
        <v>1600161</v>
      </c>
    </row>
    <row r="1462" spans="39:40" x14ac:dyDescent="0.2">
      <c r="AM1462" s="171">
        <f t="shared" si="33"/>
        <v>2191</v>
      </c>
      <c r="AN1462" s="171">
        <f>SUM(AM$1:AM1462)</f>
        <v>1602352</v>
      </c>
    </row>
    <row r="1463" spans="39:40" x14ac:dyDescent="0.2">
      <c r="AM1463" s="171">
        <f t="shared" si="33"/>
        <v>2194</v>
      </c>
      <c r="AN1463" s="171">
        <f>SUM(AM$1:AM1463)</f>
        <v>1604546</v>
      </c>
    </row>
    <row r="1464" spans="39:40" x14ac:dyDescent="0.2">
      <c r="AM1464" s="171">
        <f t="shared" si="33"/>
        <v>2194</v>
      </c>
      <c r="AN1464" s="171">
        <f>SUM(AM$1:AM1464)</f>
        <v>1606740</v>
      </c>
    </row>
    <row r="1465" spans="39:40" x14ac:dyDescent="0.2">
      <c r="AM1465" s="171">
        <f t="shared" si="33"/>
        <v>2197</v>
      </c>
      <c r="AN1465" s="171">
        <f>SUM(AM$1:AM1465)</f>
        <v>1608937</v>
      </c>
    </row>
    <row r="1466" spans="39:40" x14ac:dyDescent="0.2">
      <c r="AM1466" s="171">
        <f t="shared" si="33"/>
        <v>2197</v>
      </c>
      <c r="AN1466" s="171">
        <f>SUM(AM$1:AM1466)</f>
        <v>1611134</v>
      </c>
    </row>
    <row r="1467" spans="39:40" x14ac:dyDescent="0.2">
      <c r="AM1467" s="171">
        <f t="shared" si="33"/>
        <v>2200</v>
      </c>
      <c r="AN1467" s="171">
        <f>SUM(AM$1:AM1467)</f>
        <v>1613334</v>
      </c>
    </row>
    <row r="1468" spans="39:40" x14ac:dyDescent="0.2">
      <c r="AM1468" s="171">
        <f t="shared" si="33"/>
        <v>2200</v>
      </c>
      <c r="AN1468" s="171">
        <f>SUM(AM$1:AM1468)</f>
        <v>1615534</v>
      </c>
    </row>
    <row r="1469" spans="39:40" x14ac:dyDescent="0.2">
      <c r="AM1469" s="171">
        <f t="shared" si="33"/>
        <v>2203</v>
      </c>
      <c r="AN1469" s="171">
        <f>SUM(AM$1:AM1469)</f>
        <v>1617737</v>
      </c>
    </row>
    <row r="1470" spans="39:40" x14ac:dyDescent="0.2">
      <c r="AM1470" s="171">
        <f t="shared" si="33"/>
        <v>2203</v>
      </c>
      <c r="AN1470" s="171">
        <f>SUM(AM$1:AM1470)</f>
        <v>1619940</v>
      </c>
    </row>
    <row r="1471" spans="39:40" x14ac:dyDescent="0.2">
      <c r="AM1471" s="171">
        <f t="shared" si="33"/>
        <v>2206</v>
      </c>
      <c r="AN1471" s="171">
        <f>SUM(AM$1:AM1471)</f>
        <v>1622146</v>
      </c>
    </row>
    <row r="1472" spans="39:40" x14ac:dyDescent="0.2">
      <c r="AM1472" s="171">
        <f t="shared" si="33"/>
        <v>2206</v>
      </c>
      <c r="AN1472" s="171">
        <f>SUM(AM$1:AM1472)</f>
        <v>1624352</v>
      </c>
    </row>
    <row r="1473" spans="39:40" x14ac:dyDescent="0.2">
      <c r="AM1473" s="171">
        <f t="shared" si="33"/>
        <v>2209</v>
      </c>
      <c r="AN1473" s="171">
        <f>SUM(AM$1:AM1473)</f>
        <v>1626561</v>
      </c>
    </row>
    <row r="1474" spans="39:40" x14ac:dyDescent="0.2">
      <c r="AM1474" s="171">
        <f t="shared" ref="AM1474:AM1537" si="34">1+3*ROUNDDOWN(ROW(AM1474)/2.000001,)</f>
        <v>2209</v>
      </c>
      <c r="AN1474" s="171">
        <f>SUM(AM$1:AM1474)</f>
        <v>1628770</v>
      </c>
    </row>
    <row r="1475" spans="39:40" x14ac:dyDescent="0.2">
      <c r="AM1475" s="171">
        <f t="shared" si="34"/>
        <v>2212</v>
      </c>
      <c r="AN1475" s="171">
        <f>SUM(AM$1:AM1475)</f>
        <v>1630982</v>
      </c>
    </row>
    <row r="1476" spans="39:40" x14ac:dyDescent="0.2">
      <c r="AM1476" s="171">
        <f t="shared" si="34"/>
        <v>2212</v>
      </c>
      <c r="AN1476" s="171">
        <f>SUM(AM$1:AM1476)</f>
        <v>1633194</v>
      </c>
    </row>
    <row r="1477" spans="39:40" x14ac:dyDescent="0.2">
      <c r="AM1477" s="171">
        <f t="shared" si="34"/>
        <v>2215</v>
      </c>
      <c r="AN1477" s="171">
        <f>SUM(AM$1:AM1477)</f>
        <v>1635409</v>
      </c>
    </row>
    <row r="1478" spans="39:40" x14ac:dyDescent="0.2">
      <c r="AM1478" s="171">
        <f t="shared" si="34"/>
        <v>2215</v>
      </c>
      <c r="AN1478" s="171">
        <f>SUM(AM$1:AM1478)</f>
        <v>1637624</v>
      </c>
    </row>
    <row r="1479" spans="39:40" x14ac:dyDescent="0.2">
      <c r="AM1479" s="171">
        <f t="shared" si="34"/>
        <v>2218</v>
      </c>
      <c r="AN1479" s="171">
        <f>SUM(AM$1:AM1479)</f>
        <v>1639842</v>
      </c>
    </row>
    <row r="1480" spans="39:40" x14ac:dyDescent="0.2">
      <c r="AM1480" s="171">
        <f t="shared" si="34"/>
        <v>2218</v>
      </c>
      <c r="AN1480" s="171">
        <f>SUM(AM$1:AM1480)</f>
        <v>1642060</v>
      </c>
    </row>
    <row r="1481" spans="39:40" x14ac:dyDescent="0.2">
      <c r="AM1481" s="171">
        <f t="shared" si="34"/>
        <v>2221</v>
      </c>
      <c r="AN1481" s="171">
        <f>SUM(AM$1:AM1481)</f>
        <v>1644281</v>
      </c>
    </row>
    <row r="1482" spans="39:40" x14ac:dyDescent="0.2">
      <c r="AM1482" s="171">
        <f t="shared" si="34"/>
        <v>2221</v>
      </c>
      <c r="AN1482" s="171">
        <f>SUM(AM$1:AM1482)</f>
        <v>1646502</v>
      </c>
    </row>
    <row r="1483" spans="39:40" x14ac:dyDescent="0.2">
      <c r="AM1483" s="171">
        <f t="shared" si="34"/>
        <v>2224</v>
      </c>
      <c r="AN1483" s="171">
        <f>SUM(AM$1:AM1483)</f>
        <v>1648726</v>
      </c>
    </row>
    <row r="1484" spans="39:40" x14ac:dyDescent="0.2">
      <c r="AM1484" s="171">
        <f t="shared" si="34"/>
        <v>2224</v>
      </c>
      <c r="AN1484" s="171">
        <f>SUM(AM$1:AM1484)</f>
        <v>1650950</v>
      </c>
    </row>
    <row r="1485" spans="39:40" x14ac:dyDescent="0.2">
      <c r="AM1485" s="171">
        <f t="shared" si="34"/>
        <v>2227</v>
      </c>
      <c r="AN1485" s="171">
        <f>SUM(AM$1:AM1485)</f>
        <v>1653177</v>
      </c>
    </row>
    <row r="1486" spans="39:40" x14ac:dyDescent="0.2">
      <c r="AM1486" s="171">
        <f t="shared" si="34"/>
        <v>2227</v>
      </c>
      <c r="AN1486" s="171">
        <f>SUM(AM$1:AM1486)</f>
        <v>1655404</v>
      </c>
    </row>
    <row r="1487" spans="39:40" x14ac:dyDescent="0.2">
      <c r="AM1487" s="171">
        <f t="shared" si="34"/>
        <v>2230</v>
      </c>
      <c r="AN1487" s="171">
        <f>SUM(AM$1:AM1487)</f>
        <v>1657634</v>
      </c>
    </row>
    <row r="1488" spans="39:40" x14ac:dyDescent="0.2">
      <c r="AM1488" s="171">
        <f t="shared" si="34"/>
        <v>2230</v>
      </c>
      <c r="AN1488" s="171">
        <f>SUM(AM$1:AM1488)</f>
        <v>1659864</v>
      </c>
    </row>
    <row r="1489" spans="39:40" x14ac:dyDescent="0.2">
      <c r="AM1489" s="171">
        <f t="shared" si="34"/>
        <v>2233</v>
      </c>
      <c r="AN1489" s="171">
        <f>SUM(AM$1:AM1489)</f>
        <v>1662097</v>
      </c>
    </row>
    <row r="1490" spans="39:40" x14ac:dyDescent="0.2">
      <c r="AM1490" s="171">
        <f t="shared" si="34"/>
        <v>2233</v>
      </c>
      <c r="AN1490" s="171">
        <f>SUM(AM$1:AM1490)</f>
        <v>1664330</v>
      </c>
    </row>
    <row r="1491" spans="39:40" x14ac:dyDescent="0.2">
      <c r="AM1491" s="171">
        <f t="shared" si="34"/>
        <v>2236</v>
      </c>
      <c r="AN1491" s="171">
        <f>SUM(AM$1:AM1491)</f>
        <v>1666566</v>
      </c>
    </row>
    <row r="1492" spans="39:40" x14ac:dyDescent="0.2">
      <c r="AM1492" s="171">
        <f t="shared" si="34"/>
        <v>2236</v>
      </c>
      <c r="AN1492" s="171">
        <f>SUM(AM$1:AM1492)</f>
        <v>1668802</v>
      </c>
    </row>
    <row r="1493" spans="39:40" x14ac:dyDescent="0.2">
      <c r="AM1493" s="171">
        <f t="shared" si="34"/>
        <v>2239</v>
      </c>
      <c r="AN1493" s="171">
        <f>SUM(AM$1:AM1493)</f>
        <v>1671041</v>
      </c>
    </row>
    <row r="1494" spans="39:40" x14ac:dyDescent="0.2">
      <c r="AM1494" s="171">
        <f t="shared" si="34"/>
        <v>2239</v>
      </c>
      <c r="AN1494" s="171">
        <f>SUM(AM$1:AM1494)</f>
        <v>1673280</v>
      </c>
    </row>
    <row r="1495" spans="39:40" x14ac:dyDescent="0.2">
      <c r="AM1495" s="171">
        <f t="shared" si="34"/>
        <v>2242</v>
      </c>
      <c r="AN1495" s="171">
        <f>SUM(AM$1:AM1495)</f>
        <v>1675522</v>
      </c>
    </row>
    <row r="1496" spans="39:40" x14ac:dyDescent="0.2">
      <c r="AM1496" s="171">
        <f t="shared" si="34"/>
        <v>2242</v>
      </c>
      <c r="AN1496" s="171">
        <f>SUM(AM$1:AM1496)</f>
        <v>1677764</v>
      </c>
    </row>
    <row r="1497" spans="39:40" x14ac:dyDescent="0.2">
      <c r="AM1497" s="171">
        <f t="shared" si="34"/>
        <v>2245</v>
      </c>
      <c r="AN1497" s="171">
        <f>SUM(AM$1:AM1497)</f>
        <v>1680009</v>
      </c>
    </row>
    <row r="1498" spans="39:40" x14ac:dyDescent="0.2">
      <c r="AM1498" s="171">
        <f t="shared" si="34"/>
        <v>2245</v>
      </c>
      <c r="AN1498" s="171">
        <f>SUM(AM$1:AM1498)</f>
        <v>1682254</v>
      </c>
    </row>
    <row r="1499" spans="39:40" x14ac:dyDescent="0.2">
      <c r="AM1499" s="171">
        <f t="shared" si="34"/>
        <v>2248</v>
      </c>
      <c r="AN1499" s="171">
        <f>SUM(AM$1:AM1499)</f>
        <v>1684502</v>
      </c>
    </row>
    <row r="1500" spans="39:40" x14ac:dyDescent="0.2">
      <c r="AM1500" s="171">
        <f t="shared" si="34"/>
        <v>2248</v>
      </c>
      <c r="AN1500" s="171">
        <f>SUM(AM$1:AM1500)</f>
        <v>1686750</v>
      </c>
    </row>
    <row r="1501" spans="39:40" x14ac:dyDescent="0.2">
      <c r="AM1501" s="171">
        <f t="shared" si="34"/>
        <v>2251</v>
      </c>
      <c r="AN1501" s="171">
        <f>SUM(AM$1:AM1501)</f>
        <v>1689001</v>
      </c>
    </row>
    <row r="1502" spans="39:40" x14ac:dyDescent="0.2">
      <c r="AM1502" s="171">
        <f t="shared" si="34"/>
        <v>2251</v>
      </c>
      <c r="AN1502" s="171">
        <f>SUM(AM$1:AM1502)</f>
        <v>1691252</v>
      </c>
    </row>
    <row r="1503" spans="39:40" x14ac:dyDescent="0.2">
      <c r="AM1503" s="171">
        <f t="shared" si="34"/>
        <v>2254</v>
      </c>
      <c r="AN1503" s="171">
        <f>SUM(AM$1:AM1503)</f>
        <v>1693506</v>
      </c>
    </row>
    <row r="1504" spans="39:40" x14ac:dyDescent="0.2">
      <c r="AM1504" s="171">
        <f t="shared" si="34"/>
        <v>2254</v>
      </c>
      <c r="AN1504" s="171">
        <f>SUM(AM$1:AM1504)</f>
        <v>1695760</v>
      </c>
    </row>
    <row r="1505" spans="39:40" x14ac:dyDescent="0.2">
      <c r="AM1505" s="171">
        <f t="shared" si="34"/>
        <v>2257</v>
      </c>
      <c r="AN1505" s="171">
        <f>SUM(AM$1:AM1505)</f>
        <v>1698017</v>
      </c>
    </row>
    <row r="1506" spans="39:40" x14ac:dyDescent="0.2">
      <c r="AM1506" s="171">
        <f t="shared" si="34"/>
        <v>2257</v>
      </c>
      <c r="AN1506" s="171">
        <f>SUM(AM$1:AM1506)</f>
        <v>1700274</v>
      </c>
    </row>
    <row r="1507" spans="39:40" x14ac:dyDescent="0.2">
      <c r="AM1507" s="171">
        <f t="shared" si="34"/>
        <v>2260</v>
      </c>
      <c r="AN1507" s="171">
        <f>SUM(AM$1:AM1507)</f>
        <v>1702534</v>
      </c>
    </row>
    <row r="1508" spans="39:40" x14ac:dyDescent="0.2">
      <c r="AM1508" s="171">
        <f t="shared" si="34"/>
        <v>2260</v>
      </c>
      <c r="AN1508" s="171">
        <f>SUM(AM$1:AM1508)</f>
        <v>1704794</v>
      </c>
    </row>
    <row r="1509" spans="39:40" x14ac:dyDescent="0.2">
      <c r="AM1509" s="171">
        <f t="shared" si="34"/>
        <v>2263</v>
      </c>
      <c r="AN1509" s="171">
        <f>SUM(AM$1:AM1509)</f>
        <v>1707057</v>
      </c>
    </row>
    <row r="1510" spans="39:40" x14ac:dyDescent="0.2">
      <c r="AM1510" s="171">
        <f t="shared" si="34"/>
        <v>2263</v>
      </c>
      <c r="AN1510" s="171">
        <f>SUM(AM$1:AM1510)</f>
        <v>1709320</v>
      </c>
    </row>
    <row r="1511" spans="39:40" x14ac:dyDescent="0.2">
      <c r="AM1511" s="171">
        <f t="shared" si="34"/>
        <v>2266</v>
      </c>
      <c r="AN1511" s="171">
        <f>SUM(AM$1:AM1511)</f>
        <v>1711586</v>
      </c>
    </row>
    <row r="1512" spans="39:40" x14ac:dyDescent="0.2">
      <c r="AM1512" s="171">
        <f t="shared" si="34"/>
        <v>2266</v>
      </c>
      <c r="AN1512" s="171">
        <f>SUM(AM$1:AM1512)</f>
        <v>1713852</v>
      </c>
    </row>
    <row r="1513" spans="39:40" x14ac:dyDescent="0.2">
      <c r="AM1513" s="171">
        <f t="shared" si="34"/>
        <v>2269</v>
      </c>
      <c r="AN1513" s="171">
        <f>SUM(AM$1:AM1513)</f>
        <v>1716121</v>
      </c>
    </row>
    <row r="1514" spans="39:40" x14ac:dyDescent="0.2">
      <c r="AM1514" s="171">
        <f t="shared" si="34"/>
        <v>2269</v>
      </c>
      <c r="AN1514" s="171">
        <f>SUM(AM$1:AM1514)</f>
        <v>1718390</v>
      </c>
    </row>
    <row r="1515" spans="39:40" x14ac:dyDescent="0.2">
      <c r="AM1515" s="171">
        <f t="shared" si="34"/>
        <v>2272</v>
      </c>
      <c r="AN1515" s="171">
        <f>SUM(AM$1:AM1515)</f>
        <v>1720662</v>
      </c>
    </row>
    <row r="1516" spans="39:40" x14ac:dyDescent="0.2">
      <c r="AM1516" s="171">
        <f t="shared" si="34"/>
        <v>2272</v>
      </c>
      <c r="AN1516" s="171">
        <f>SUM(AM$1:AM1516)</f>
        <v>1722934</v>
      </c>
    </row>
    <row r="1517" spans="39:40" x14ac:dyDescent="0.2">
      <c r="AM1517" s="171">
        <f t="shared" si="34"/>
        <v>2275</v>
      </c>
      <c r="AN1517" s="171">
        <f>SUM(AM$1:AM1517)</f>
        <v>1725209</v>
      </c>
    </row>
    <row r="1518" spans="39:40" x14ac:dyDescent="0.2">
      <c r="AM1518" s="171">
        <f t="shared" si="34"/>
        <v>2275</v>
      </c>
      <c r="AN1518" s="171">
        <f>SUM(AM$1:AM1518)</f>
        <v>1727484</v>
      </c>
    </row>
    <row r="1519" spans="39:40" x14ac:dyDescent="0.2">
      <c r="AM1519" s="171">
        <f t="shared" si="34"/>
        <v>2278</v>
      </c>
      <c r="AN1519" s="171">
        <f>SUM(AM$1:AM1519)</f>
        <v>1729762</v>
      </c>
    </row>
    <row r="1520" spans="39:40" x14ac:dyDescent="0.2">
      <c r="AM1520" s="171">
        <f t="shared" si="34"/>
        <v>2278</v>
      </c>
      <c r="AN1520" s="171">
        <f>SUM(AM$1:AM1520)</f>
        <v>1732040</v>
      </c>
    </row>
    <row r="1521" spans="39:40" x14ac:dyDescent="0.2">
      <c r="AM1521" s="171">
        <f t="shared" si="34"/>
        <v>2281</v>
      </c>
      <c r="AN1521" s="171">
        <f>SUM(AM$1:AM1521)</f>
        <v>1734321</v>
      </c>
    </row>
    <row r="1522" spans="39:40" x14ac:dyDescent="0.2">
      <c r="AM1522" s="171">
        <f t="shared" si="34"/>
        <v>2281</v>
      </c>
      <c r="AN1522" s="171">
        <f>SUM(AM$1:AM1522)</f>
        <v>1736602</v>
      </c>
    </row>
    <row r="1523" spans="39:40" x14ac:dyDescent="0.2">
      <c r="AM1523" s="171">
        <f t="shared" si="34"/>
        <v>2284</v>
      </c>
      <c r="AN1523" s="171">
        <f>SUM(AM$1:AM1523)</f>
        <v>1738886</v>
      </c>
    </row>
    <row r="1524" spans="39:40" x14ac:dyDescent="0.2">
      <c r="AM1524" s="171">
        <f t="shared" si="34"/>
        <v>2284</v>
      </c>
      <c r="AN1524" s="171">
        <f>SUM(AM$1:AM1524)</f>
        <v>1741170</v>
      </c>
    </row>
    <row r="1525" spans="39:40" x14ac:dyDescent="0.2">
      <c r="AM1525" s="171">
        <f t="shared" si="34"/>
        <v>2287</v>
      </c>
      <c r="AN1525" s="171">
        <f>SUM(AM$1:AM1525)</f>
        <v>1743457</v>
      </c>
    </row>
    <row r="1526" spans="39:40" x14ac:dyDescent="0.2">
      <c r="AM1526" s="171">
        <f t="shared" si="34"/>
        <v>2287</v>
      </c>
      <c r="AN1526" s="171">
        <f>SUM(AM$1:AM1526)</f>
        <v>1745744</v>
      </c>
    </row>
    <row r="1527" spans="39:40" x14ac:dyDescent="0.2">
      <c r="AM1527" s="171">
        <f t="shared" si="34"/>
        <v>2290</v>
      </c>
      <c r="AN1527" s="171">
        <f>SUM(AM$1:AM1527)</f>
        <v>1748034</v>
      </c>
    </row>
    <row r="1528" spans="39:40" x14ac:dyDescent="0.2">
      <c r="AM1528" s="171">
        <f t="shared" si="34"/>
        <v>2290</v>
      </c>
      <c r="AN1528" s="171">
        <f>SUM(AM$1:AM1528)</f>
        <v>1750324</v>
      </c>
    </row>
    <row r="1529" spans="39:40" x14ac:dyDescent="0.2">
      <c r="AM1529" s="171">
        <f t="shared" si="34"/>
        <v>2293</v>
      </c>
      <c r="AN1529" s="171">
        <f>SUM(AM$1:AM1529)</f>
        <v>1752617</v>
      </c>
    </row>
    <row r="1530" spans="39:40" x14ac:dyDescent="0.2">
      <c r="AM1530" s="171">
        <f t="shared" si="34"/>
        <v>2293</v>
      </c>
      <c r="AN1530" s="171">
        <f>SUM(AM$1:AM1530)</f>
        <v>1754910</v>
      </c>
    </row>
    <row r="1531" spans="39:40" x14ac:dyDescent="0.2">
      <c r="AM1531" s="171">
        <f t="shared" si="34"/>
        <v>2296</v>
      </c>
      <c r="AN1531" s="171">
        <f>SUM(AM$1:AM1531)</f>
        <v>1757206</v>
      </c>
    </row>
    <row r="1532" spans="39:40" x14ac:dyDescent="0.2">
      <c r="AM1532" s="171">
        <f t="shared" si="34"/>
        <v>2296</v>
      </c>
      <c r="AN1532" s="171">
        <f>SUM(AM$1:AM1532)</f>
        <v>1759502</v>
      </c>
    </row>
    <row r="1533" spans="39:40" x14ac:dyDescent="0.2">
      <c r="AM1533" s="171">
        <f t="shared" si="34"/>
        <v>2299</v>
      </c>
      <c r="AN1533" s="171">
        <f>SUM(AM$1:AM1533)</f>
        <v>1761801</v>
      </c>
    </row>
    <row r="1534" spans="39:40" x14ac:dyDescent="0.2">
      <c r="AM1534" s="171">
        <f t="shared" si="34"/>
        <v>2299</v>
      </c>
      <c r="AN1534" s="171">
        <f>SUM(AM$1:AM1534)</f>
        <v>1764100</v>
      </c>
    </row>
    <row r="1535" spans="39:40" x14ac:dyDescent="0.2">
      <c r="AM1535" s="171">
        <f t="shared" si="34"/>
        <v>2302</v>
      </c>
      <c r="AN1535" s="171">
        <f>SUM(AM$1:AM1535)</f>
        <v>1766402</v>
      </c>
    </row>
    <row r="1536" spans="39:40" x14ac:dyDescent="0.2">
      <c r="AM1536" s="171">
        <f t="shared" si="34"/>
        <v>2302</v>
      </c>
      <c r="AN1536" s="171">
        <f>SUM(AM$1:AM1536)</f>
        <v>1768704</v>
      </c>
    </row>
    <row r="1537" spans="39:40" x14ac:dyDescent="0.2">
      <c r="AM1537" s="171">
        <f t="shared" si="34"/>
        <v>2305</v>
      </c>
      <c r="AN1537" s="171">
        <f>SUM(AM$1:AM1537)</f>
        <v>1771009</v>
      </c>
    </row>
    <row r="1538" spans="39:40" x14ac:dyDescent="0.2">
      <c r="AM1538" s="171">
        <f t="shared" ref="AM1538:AM1601" si="35">1+3*ROUNDDOWN(ROW(AM1538)/2.000001,)</f>
        <v>2305</v>
      </c>
      <c r="AN1538" s="171">
        <f>SUM(AM$1:AM1538)</f>
        <v>1773314</v>
      </c>
    </row>
    <row r="1539" spans="39:40" x14ac:dyDescent="0.2">
      <c r="AM1539" s="171">
        <f t="shared" si="35"/>
        <v>2308</v>
      </c>
      <c r="AN1539" s="171">
        <f>SUM(AM$1:AM1539)</f>
        <v>1775622</v>
      </c>
    </row>
    <row r="1540" spans="39:40" x14ac:dyDescent="0.2">
      <c r="AM1540" s="171">
        <f t="shared" si="35"/>
        <v>2308</v>
      </c>
      <c r="AN1540" s="171">
        <f>SUM(AM$1:AM1540)</f>
        <v>1777930</v>
      </c>
    </row>
    <row r="1541" spans="39:40" x14ac:dyDescent="0.2">
      <c r="AM1541" s="171">
        <f t="shared" si="35"/>
        <v>2311</v>
      </c>
      <c r="AN1541" s="171">
        <f>SUM(AM$1:AM1541)</f>
        <v>1780241</v>
      </c>
    </row>
    <row r="1542" spans="39:40" x14ac:dyDescent="0.2">
      <c r="AM1542" s="171">
        <f t="shared" si="35"/>
        <v>2311</v>
      </c>
      <c r="AN1542" s="171">
        <f>SUM(AM$1:AM1542)</f>
        <v>1782552</v>
      </c>
    </row>
    <row r="1543" spans="39:40" x14ac:dyDescent="0.2">
      <c r="AM1543" s="171">
        <f t="shared" si="35"/>
        <v>2314</v>
      </c>
      <c r="AN1543" s="171">
        <f>SUM(AM$1:AM1543)</f>
        <v>1784866</v>
      </c>
    </row>
    <row r="1544" spans="39:40" x14ac:dyDescent="0.2">
      <c r="AM1544" s="171">
        <f t="shared" si="35"/>
        <v>2314</v>
      </c>
      <c r="AN1544" s="171">
        <f>SUM(AM$1:AM1544)</f>
        <v>1787180</v>
      </c>
    </row>
    <row r="1545" spans="39:40" x14ac:dyDescent="0.2">
      <c r="AM1545" s="171">
        <f t="shared" si="35"/>
        <v>2317</v>
      </c>
      <c r="AN1545" s="171">
        <f>SUM(AM$1:AM1545)</f>
        <v>1789497</v>
      </c>
    </row>
    <row r="1546" spans="39:40" x14ac:dyDescent="0.2">
      <c r="AM1546" s="171">
        <f t="shared" si="35"/>
        <v>2317</v>
      </c>
      <c r="AN1546" s="171">
        <f>SUM(AM$1:AM1546)</f>
        <v>1791814</v>
      </c>
    </row>
    <row r="1547" spans="39:40" x14ac:dyDescent="0.2">
      <c r="AM1547" s="171">
        <f t="shared" si="35"/>
        <v>2320</v>
      </c>
      <c r="AN1547" s="171">
        <f>SUM(AM$1:AM1547)</f>
        <v>1794134</v>
      </c>
    </row>
    <row r="1548" spans="39:40" x14ac:dyDescent="0.2">
      <c r="AM1548" s="171">
        <f t="shared" si="35"/>
        <v>2320</v>
      </c>
      <c r="AN1548" s="171">
        <f>SUM(AM$1:AM1548)</f>
        <v>1796454</v>
      </c>
    </row>
    <row r="1549" spans="39:40" x14ac:dyDescent="0.2">
      <c r="AM1549" s="171">
        <f t="shared" si="35"/>
        <v>2323</v>
      </c>
      <c r="AN1549" s="171">
        <f>SUM(AM$1:AM1549)</f>
        <v>1798777</v>
      </c>
    </row>
    <row r="1550" spans="39:40" x14ac:dyDescent="0.2">
      <c r="AM1550" s="171">
        <f t="shared" si="35"/>
        <v>2323</v>
      </c>
      <c r="AN1550" s="171">
        <f>SUM(AM$1:AM1550)</f>
        <v>1801100</v>
      </c>
    </row>
    <row r="1551" spans="39:40" x14ac:dyDescent="0.2">
      <c r="AM1551" s="171">
        <f t="shared" si="35"/>
        <v>2326</v>
      </c>
      <c r="AN1551" s="171">
        <f>SUM(AM$1:AM1551)</f>
        <v>1803426</v>
      </c>
    </row>
    <row r="1552" spans="39:40" x14ac:dyDescent="0.2">
      <c r="AM1552" s="171">
        <f t="shared" si="35"/>
        <v>2326</v>
      </c>
      <c r="AN1552" s="171">
        <f>SUM(AM$1:AM1552)</f>
        <v>1805752</v>
      </c>
    </row>
    <row r="1553" spans="39:40" x14ac:dyDescent="0.2">
      <c r="AM1553" s="171">
        <f t="shared" si="35"/>
        <v>2329</v>
      </c>
      <c r="AN1553" s="171">
        <f>SUM(AM$1:AM1553)</f>
        <v>1808081</v>
      </c>
    </row>
    <row r="1554" spans="39:40" x14ac:dyDescent="0.2">
      <c r="AM1554" s="171">
        <f t="shared" si="35"/>
        <v>2329</v>
      </c>
      <c r="AN1554" s="171">
        <f>SUM(AM$1:AM1554)</f>
        <v>1810410</v>
      </c>
    </row>
    <row r="1555" spans="39:40" x14ac:dyDescent="0.2">
      <c r="AM1555" s="171">
        <f t="shared" si="35"/>
        <v>2332</v>
      </c>
      <c r="AN1555" s="171">
        <f>SUM(AM$1:AM1555)</f>
        <v>1812742</v>
      </c>
    </row>
    <row r="1556" spans="39:40" x14ac:dyDescent="0.2">
      <c r="AM1556" s="171">
        <f t="shared" si="35"/>
        <v>2332</v>
      </c>
      <c r="AN1556" s="171">
        <f>SUM(AM$1:AM1556)</f>
        <v>1815074</v>
      </c>
    </row>
    <row r="1557" spans="39:40" x14ac:dyDescent="0.2">
      <c r="AM1557" s="171">
        <f t="shared" si="35"/>
        <v>2335</v>
      </c>
      <c r="AN1557" s="171">
        <f>SUM(AM$1:AM1557)</f>
        <v>1817409</v>
      </c>
    </row>
    <row r="1558" spans="39:40" x14ac:dyDescent="0.2">
      <c r="AM1558" s="171">
        <f t="shared" si="35"/>
        <v>2335</v>
      </c>
      <c r="AN1558" s="171">
        <f>SUM(AM$1:AM1558)</f>
        <v>1819744</v>
      </c>
    </row>
    <row r="1559" spans="39:40" x14ac:dyDescent="0.2">
      <c r="AM1559" s="171">
        <f t="shared" si="35"/>
        <v>2338</v>
      </c>
      <c r="AN1559" s="171">
        <f>SUM(AM$1:AM1559)</f>
        <v>1822082</v>
      </c>
    </row>
    <row r="1560" spans="39:40" x14ac:dyDescent="0.2">
      <c r="AM1560" s="171">
        <f t="shared" si="35"/>
        <v>2338</v>
      </c>
      <c r="AN1560" s="171">
        <f>SUM(AM$1:AM1560)</f>
        <v>1824420</v>
      </c>
    </row>
    <row r="1561" spans="39:40" x14ac:dyDescent="0.2">
      <c r="AM1561" s="171">
        <f t="shared" si="35"/>
        <v>2341</v>
      </c>
      <c r="AN1561" s="171">
        <f>SUM(AM$1:AM1561)</f>
        <v>1826761</v>
      </c>
    </row>
    <row r="1562" spans="39:40" x14ac:dyDescent="0.2">
      <c r="AM1562" s="171">
        <f t="shared" si="35"/>
        <v>2341</v>
      </c>
      <c r="AN1562" s="171">
        <f>SUM(AM$1:AM1562)</f>
        <v>1829102</v>
      </c>
    </row>
    <row r="1563" spans="39:40" x14ac:dyDescent="0.2">
      <c r="AM1563" s="171">
        <f t="shared" si="35"/>
        <v>2344</v>
      </c>
      <c r="AN1563" s="171">
        <f>SUM(AM$1:AM1563)</f>
        <v>1831446</v>
      </c>
    </row>
    <row r="1564" spans="39:40" x14ac:dyDescent="0.2">
      <c r="AM1564" s="171">
        <f t="shared" si="35"/>
        <v>2344</v>
      </c>
      <c r="AN1564" s="171">
        <f>SUM(AM$1:AM1564)</f>
        <v>1833790</v>
      </c>
    </row>
    <row r="1565" spans="39:40" x14ac:dyDescent="0.2">
      <c r="AM1565" s="171">
        <f t="shared" si="35"/>
        <v>2347</v>
      </c>
      <c r="AN1565" s="171">
        <f>SUM(AM$1:AM1565)</f>
        <v>1836137</v>
      </c>
    </row>
    <row r="1566" spans="39:40" x14ac:dyDescent="0.2">
      <c r="AM1566" s="171">
        <f t="shared" si="35"/>
        <v>2347</v>
      </c>
      <c r="AN1566" s="171">
        <f>SUM(AM$1:AM1566)</f>
        <v>1838484</v>
      </c>
    </row>
    <row r="1567" spans="39:40" x14ac:dyDescent="0.2">
      <c r="AM1567" s="171">
        <f t="shared" si="35"/>
        <v>2350</v>
      </c>
      <c r="AN1567" s="171">
        <f>SUM(AM$1:AM1567)</f>
        <v>1840834</v>
      </c>
    </row>
    <row r="1568" spans="39:40" x14ac:dyDescent="0.2">
      <c r="AM1568" s="171">
        <f t="shared" si="35"/>
        <v>2350</v>
      </c>
      <c r="AN1568" s="171">
        <f>SUM(AM$1:AM1568)</f>
        <v>1843184</v>
      </c>
    </row>
    <row r="1569" spans="39:40" x14ac:dyDescent="0.2">
      <c r="AM1569" s="171">
        <f t="shared" si="35"/>
        <v>2353</v>
      </c>
      <c r="AN1569" s="171">
        <f>SUM(AM$1:AM1569)</f>
        <v>1845537</v>
      </c>
    </row>
    <row r="1570" spans="39:40" x14ac:dyDescent="0.2">
      <c r="AM1570" s="171">
        <f t="shared" si="35"/>
        <v>2353</v>
      </c>
      <c r="AN1570" s="171">
        <f>SUM(AM$1:AM1570)</f>
        <v>1847890</v>
      </c>
    </row>
    <row r="1571" spans="39:40" x14ac:dyDescent="0.2">
      <c r="AM1571" s="171">
        <f t="shared" si="35"/>
        <v>2356</v>
      </c>
      <c r="AN1571" s="171">
        <f>SUM(AM$1:AM1571)</f>
        <v>1850246</v>
      </c>
    </row>
    <row r="1572" spans="39:40" x14ac:dyDescent="0.2">
      <c r="AM1572" s="171">
        <f t="shared" si="35"/>
        <v>2356</v>
      </c>
      <c r="AN1572" s="171">
        <f>SUM(AM$1:AM1572)</f>
        <v>1852602</v>
      </c>
    </row>
    <row r="1573" spans="39:40" x14ac:dyDescent="0.2">
      <c r="AM1573" s="171">
        <f t="shared" si="35"/>
        <v>2359</v>
      </c>
      <c r="AN1573" s="171">
        <f>SUM(AM$1:AM1573)</f>
        <v>1854961</v>
      </c>
    </row>
    <row r="1574" spans="39:40" x14ac:dyDescent="0.2">
      <c r="AM1574" s="171">
        <f t="shared" si="35"/>
        <v>2359</v>
      </c>
      <c r="AN1574" s="171">
        <f>SUM(AM$1:AM1574)</f>
        <v>1857320</v>
      </c>
    </row>
    <row r="1575" spans="39:40" x14ac:dyDescent="0.2">
      <c r="AM1575" s="171">
        <f t="shared" si="35"/>
        <v>2362</v>
      </c>
      <c r="AN1575" s="171">
        <f>SUM(AM$1:AM1575)</f>
        <v>1859682</v>
      </c>
    </row>
    <row r="1576" spans="39:40" x14ac:dyDescent="0.2">
      <c r="AM1576" s="171">
        <f t="shared" si="35"/>
        <v>2362</v>
      </c>
      <c r="AN1576" s="171">
        <f>SUM(AM$1:AM1576)</f>
        <v>1862044</v>
      </c>
    </row>
    <row r="1577" spans="39:40" x14ac:dyDescent="0.2">
      <c r="AM1577" s="171">
        <f t="shared" si="35"/>
        <v>2365</v>
      </c>
      <c r="AN1577" s="171">
        <f>SUM(AM$1:AM1577)</f>
        <v>1864409</v>
      </c>
    </row>
    <row r="1578" spans="39:40" x14ac:dyDescent="0.2">
      <c r="AM1578" s="171">
        <f t="shared" si="35"/>
        <v>2365</v>
      </c>
      <c r="AN1578" s="171">
        <f>SUM(AM$1:AM1578)</f>
        <v>1866774</v>
      </c>
    </row>
    <row r="1579" spans="39:40" x14ac:dyDescent="0.2">
      <c r="AM1579" s="171">
        <f t="shared" si="35"/>
        <v>2368</v>
      </c>
      <c r="AN1579" s="171">
        <f>SUM(AM$1:AM1579)</f>
        <v>1869142</v>
      </c>
    </row>
    <row r="1580" spans="39:40" x14ac:dyDescent="0.2">
      <c r="AM1580" s="171">
        <f t="shared" si="35"/>
        <v>2368</v>
      </c>
      <c r="AN1580" s="171">
        <f>SUM(AM$1:AM1580)</f>
        <v>1871510</v>
      </c>
    </row>
    <row r="1581" spans="39:40" x14ac:dyDescent="0.2">
      <c r="AM1581" s="171">
        <f t="shared" si="35"/>
        <v>2371</v>
      </c>
      <c r="AN1581" s="171">
        <f>SUM(AM$1:AM1581)</f>
        <v>1873881</v>
      </c>
    </row>
    <row r="1582" spans="39:40" x14ac:dyDescent="0.2">
      <c r="AM1582" s="171">
        <f t="shared" si="35"/>
        <v>2371</v>
      </c>
      <c r="AN1582" s="171">
        <f>SUM(AM$1:AM1582)</f>
        <v>1876252</v>
      </c>
    </row>
    <row r="1583" spans="39:40" x14ac:dyDescent="0.2">
      <c r="AM1583" s="171">
        <f t="shared" si="35"/>
        <v>2374</v>
      </c>
      <c r="AN1583" s="171">
        <f>SUM(AM$1:AM1583)</f>
        <v>1878626</v>
      </c>
    </row>
    <row r="1584" spans="39:40" x14ac:dyDescent="0.2">
      <c r="AM1584" s="171">
        <f t="shared" si="35"/>
        <v>2374</v>
      </c>
      <c r="AN1584" s="171">
        <f>SUM(AM$1:AM1584)</f>
        <v>1881000</v>
      </c>
    </row>
    <row r="1585" spans="39:40" x14ac:dyDescent="0.2">
      <c r="AM1585" s="171">
        <f t="shared" si="35"/>
        <v>2377</v>
      </c>
      <c r="AN1585" s="171">
        <f>SUM(AM$1:AM1585)</f>
        <v>1883377</v>
      </c>
    </row>
    <row r="1586" spans="39:40" x14ac:dyDescent="0.2">
      <c r="AM1586" s="171">
        <f t="shared" si="35"/>
        <v>2377</v>
      </c>
      <c r="AN1586" s="171">
        <f>SUM(AM$1:AM1586)</f>
        <v>1885754</v>
      </c>
    </row>
    <row r="1587" spans="39:40" x14ac:dyDescent="0.2">
      <c r="AM1587" s="171">
        <f t="shared" si="35"/>
        <v>2380</v>
      </c>
      <c r="AN1587" s="171">
        <f>SUM(AM$1:AM1587)</f>
        <v>1888134</v>
      </c>
    </row>
    <row r="1588" spans="39:40" x14ac:dyDescent="0.2">
      <c r="AM1588" s="171">
        <f t="shared" si="35"/>
        <v>2380</v>
      </c>
      <c r="AN1588" s="171">
        <f>SUM(AM$1:AM1588)</f>
        <v>1890514</v>
      </c>
    </row>
    <row r="1589" spans="39:40" x14ac:dyDescent="0.2">
      <c r="AM1589" s="171">
        <f t="shared" si="35"/>
        <v>2383</v>
      </c>
      <c r="AN1589" s="171">
        <f>SUM(AM$1:AM1589)</f>
        <v>1892897</v>
      </c>
    </row>
    <row r="1590" spans="39:40" x14ac:dyDescent="0.2">
      <c r="AM1590" s="171">
        <f t="shared" si="35"/>
        <v>2383</v>
      </c>
      <c r="AN1590" s="171">
        <f>SUM(AM$1:AM1590)</f>
        <v>1895280</v>
      </c>
    </row>
    <row r="1591" spans="39:40" x14ac:dyDescent="0.2">
      <c r="AM1591" s="171">
        <f t="shared" si="35"/>
        <v>2386</v>
      </c>
      <c r="AN1591" s="171">
        <f>SUM(AM$1:AM1591)</f>
        <v>1897666</v>
      </c>
    </row>
    <row r="1592" spans="39:40" x14ac:dyDescent="0.2">
      <c r="AM1592" s="171">
        <f t="shared" si="35"/>
        <v>2386</v>
      </c>
      <c r="AN1592" s="171">
        <f>SUM(AM$1:AM1592)</f>
        <v>1900052</v>
      </c>
    </row>
    <row r="1593" spans="39:40" x14ac:dyDescent="0.2">
      <c r="AM1593" s="171">
        <f t="shared" si="35"/>
        <v>2389</v>
      </c>
      <c r="AN1593" s="171">
        <f>SUM(AM$1:AM1593)</f>
        <v>1902441</v>
      </c>
    </row>
    <row r="1594" spans="39:40" x14ac:dyDescent="0.2">
      <c r="AM1594" s="171">
        <f t="shared" si="35"/>
        <v>2389</v>
      </c>
      <c r="AN1594" s="171">
        <f>SUM(AM$1:AM1594)</f>
        <v>1904830</v>
      </c>
    </row>
    <row r="1595" spans="39:40" x14ac:dyDescent="0.2">
      <c r="AM1595" s="171">
        <f t="shared" si="35"/>
        <v>2392</v>
      </c>
      <c r="AN1595" s="171">
        <f>SUM(AM$1:AM1595)</f>
        <v>1907222</v>
      </c>
    </row>
    <row r="1596" spans="39:40" x14ac:dyDescent="0.2">
      <c r="AM1596" s="171">
        <f t="shared" si="35"/>
        <v>2392</v>
      </c>
      <c r="AN1596" s="171">
        <f>SUM(AM$1:AM1596)</f>
        <v>1909614</v>
      </c>
    </row>
    <row r="1597" spans="39:40" x14ac:dyDescent="0.2">
      <c r="AM1597" s="171">
        <f t="shared" si="35"/>
        <v>2395</v>
      </c>
      <c r="AN1597" s="171">
        <f>SUM(AM$1:AM1597)</f>
        <v>1912009</v>
      </c>
    </row>
    <row r="1598" spans="39:40" x14ac:dyDescent="0.2">
      <c r="AM1598" s="171">
        <f t="shared" si="35"/>
        <v>2395</v>
      </c>
      <c r="AN1598" s="171">
        <f>SUM(AM$1:AM1598)</f>
        <v>1914404</v>
      </c>
    </row>
    <row r="1599" spans="39:40" x14ac:dyDescent="0.2">
      <c r="AM1599" s="171">
        <f t="shared" si="35"/>
        <v>2398</v>
      </c>
      <c r="AN1599" s="171">
        <f>SUM(AM$1:AM1599)</f>
        <v>1916802</v>
      </c>
    </row>
    <row r="1600" spans="39:40" x14ac:dyDescent="0.2">
      <c r="AM1600" s="171">
        <f t="shared" si="35"/>
        <v>2398</v>
      </c>
      <c r="AN1600" s="171">
        <f>SUM(AM$1:AM1600)</f>
        <v>1919200</v>
      </c>
    </row>
    <row r="1601" spans="39:40" x14ac:dyDescent="0.2">
      <c r="AM1601" s="171">
        <f t="shared" si="35"/>
        <v>2401</v>
      </c>
      <c r="AN1601" s="171">
        <f>SUM(AM$1:AM1601)</f>
        <v>1921601</v>
      </c>
    </row>
    <row r="1602" spans="39:40" x14ac:dyDescent="0.2">
      <c r="AM1602" s="171">
        <f t="shared" ref="AM1602:AM1665" si="36">1+3*ROUNDDOWN(ROW(AM1602)/2.000001,)</f>
        <v>2401</v>
      </c>
      <c r="AN1602" s="171">
        <f>SUM(AM$1:AM1602)</f>
        <v>1924002</v>
      </c>
    </row>
    <row r="1603" spans="39:40" x14ac:dyDescent="0.2">
      <c r="AM1603" s="171">
        <f t="shared" si="36"/>
        <v>2404</v>
      </c>
      <c r="AN1603" s="171">
        <f>SUM(AM$1:AM1603)</f>
        <v>1926406</v>
      </c>
    </row>
    <row r="1604" spans="39:40" x14ac:dyDescent="0.2">
      <c r="AM1604" s="171">
        <f t="shared" si="36"/>
        <v>2404</v>
      </c>
      <c r="AN1604" s="171">
        <f>SUM(AM$1:AM1604)</f>
        <v>1928810</v>
      </c>
    </row>
    <row r="1605" spans="39:40" x14ac:dyDescent="0.2">
      <c r="AM1605" s="171">
        <f t="shared" si="36"/>
        <v>2407</v>
      </c>
      <c r="AN1605" s="171">
        <f>SUM(AM$1:AM1605)</f>
        <v>1931217</v>
      </c>
    </row>
    <row r="1606" spans="39:40" x14ac:dyDescent="0.2">
      <c r="AM1606" s="171">
        <f t="shared" si="36"/>
        <v>2407</v>
      </c>
      <c r="AN1606" s="171">
        <f>SUM(AM$1:AM1606)</f>
        <v>1933624</v>
      </c>
    </row>
    <row r="1607" spans="39:40" x14ac:dyDescent="0.2">
      <c r="AM1607" s="171">
        <f t="shared" si="36"/>
        <v>2410</v>
      </c>
      <c r="AN1607" s="171">
        <f>SUM(AM$1:AM1607)</f>
        <v>1936034</v>
      </c>
    </row>
    <row r="1608" spans="39:40" x14ac:dyDescent="0.2">
      <c r="AM1608" s="171">
        <f t="shared" si="36"/>
        <v>2410</v>
      </c>
      <c r="AN1608" s="171">
        <f>SUM(AM$1:AM1608)</f>
        <v>1938444</v>
      </c>
    </row>
    <row r="1609" spans="39:40" x14ac:dyDescent="0.2">
      <c r="AM1609" s="171">
        <f t="shared" si="36"/>
        <v>2413</v>
      </c>
      <c r="AN1609" s="171">
        <f>SUM(AM$1:AM1609)</f>
        <v>1940857</v>
      </c>
    </row>
    <row r="1610" spans="39:40" x14ac:dyDescent="0.2">
      <c r="AM1610" s="171">
        <f t="shared" si="36"/>
        <v>2413</v>
      </c>
      <c r="AN1610" s="171">
        <f>SUM(AM$1:AM1610)</f>
        <v>1943270</v>
      </c>
    </row>
    <row r="1611" spans="39:40" x14ac:dyDescent="0.2">
      <c r="AM1611" s="171">
        <f t="shared" si="36"/>
        <v>2416</v>
      </c>
      <c r="AN1611" s="171">
        <f>SUM(AM$1:AM1611)</f>
        <v>1945686</v>
      </c>
    </row>
    <row r="1612" spans="39:40" x14ac:dyDescent="0.2">
      <c r="AM1612" s="171">
        <f t="shared" si="36"/>
        <v>2416</v>
      </c>
      <c r="AN1612" s="171">
        <f>SUM(AM$1:AM1612)</f>
        <v>1948102</v>
      </c>
    </row>
    <row r="1613" spans="39:40" x14ac:dyDescent="0.2">
      <c r="AM1613" s="171">
        <f t="shared" si="36"/>
        <v>2419</v>
      </c>
      <c r="AN1613" s="171">
        <f>SUM(AM$1:AM1613)</f>
        <v>1950521</v>
      </c>
    </row>
    <row r="1614" spans="39:40" x14ac:dyDescent="0.2">
      <c r="AM1614" s="171">
        <f t="shared" si="36"/>
        <v>2419</v>
      </c>
      <c r="AN1614" s="171">
        <f>SUM(AM$1:AM1614)</f>
        <v>1952940</v>
      </c>
    </row>
    <row r="1615" spans="39:40" x14ac:dyDescent="0.2">
      <c r="AM1615" s="171">
        <f t="shared" si="36"/>
        <v>2422</v>
      </c>
      <c r="AN1615" s="171">
        <f>SUM(AM$1:AM1615)</f>
        <v>1955362</v>
      </c>
    </row>
    <row r="1616" spans="39:40" x14ac:dyDescent="0.2">
      <c r="AM1616" s="171">
        <f t="shared" si="36"/>
        <v>2422</v>
      </c>
      <c r="AN1616" s="171">
        <f>SUM(AM$1:AM1616)</f>
        <v>1957784</v>
      </c>
    </row>
    <row r="1617" spans="39:40" x14ac:dyDescent="0.2">
      <c r="AM1617" s="171">
        <f t="shared" si="36"/>
        <v>2425</v>
      </c>
      <c r="AN1617" s="171">
        <f>SUM(AM$1:AM1617)</f>
        <v>1960209</v>
      </c>
    </row>
    <row r="1618" spans="39:40" x14ac:dyDescent="0.2">
      <c r="AM1618" s="171">
        <f t="shared" si="36"/>
        <v>2425</v>
      </c>
      <c r="AN1618" s="171">
        <f>SUM(AM$1:AM1618)</f>
        <v>1962634</v>
      </c>
    </row>
    <row r="1619" spans="39:40" x14ac:dyDescent="0.2">
      <c r="AM1619" s="171">
        <f t="shared" si="36"/>
        <v>2428</v>
      </c>
      <c r="AN1619" s="171">
        <f>SUM(AM$1:AM1619)</f>
        <v>1965062</v>
      </c>
    </row>
    <row r="1620" spans="39:40" x14ac:dyDescent="0.2">
      <c r="AM1620" s="171">
        <f t="shared" si="36"/>
        <v>2428</v>
      </c>
      <c r="AN1620" s="171">
        <f>SUM(AM$1:AM1620)</f>
        <v>1967490</v>
      </c>
    </row>
    <row r="1621" spans="39:40" x14ac:dyDescent="0.2">
      <c r="AM1621" s="171">
        <f t="shared" si="36"/>
        <v>2431</v>
      </c>
      <c r="AN1621" s="171">
        <f>SUM(AM$1:AM1621)</f>
        <v>1969921</v>
      </c>
    </row>
    <row r="1622" spans="39:40" x14ac:dyDescent="0.2">
      <c r="AM1622" s="171">
        <f t="shared" si="36"/>
        <v>2431</v>
      </c>
      <c r="AN1622" s="171">
        <f>SUM(AM$1:AM1622)</f>
        <v>1972352</v>
      </c>
    </row>
    <row r="1623" spans="39:40" x14ac:dyDescent="0.2">
      <c r="AM1623" s="171">
        <f t="shared" si="36"/>
        <v>2434</v>
      </c>
      <c r="AN1623" s="171">
        <f>SUM(AM$1:AM1623)</f>
        <v>1974786</v>
      </c>
    </row>
    <row r="1624" spans="39:40" x14ac:dyDescent="0.2">
      <c r="AM1624" s="171">
        <f t="shared" si="36"/>
        <v>2434</v>
      </c>
      <c r="AN1624" s="171">
        <f>SUM(AM$1:AM1624)</f>
        <v>1977220</v>
      </c>
    </row>
    <row r="1625" spans="39:40" x14ac:dyDescent="0.2">
      <c r="AM1625" s="171">
        <f t="shared" si="36"/>
        <v>2437</v>
      </c>
      <c r="AN1625" s="171">
        <f>SUM(AM$1:AM1625)</f>
        <v>1979657</v>
      </c>
    </row>
    <row r="1626" spans="39:40" x14ac:dyDescent="0.2">
      <c r="AM1626" s="171">
        <f t="shared" si="36"/>
        <v>2437</v>
      </c>
      <c r="AN1626" s="171">
        <f>SUM(AM$1:AM1626)</f>
        <v>1982094</v>
      </c>
    </row>
    <row r="1627" spans="39:40" x14ac:dyDescent="0.2">
      <c r="AM1627" s="171">
        <f t="shared" si="36"/>
        <v>2440</v>
      </c>
      <c r="AN1627" s="171">
        <f>SUM(AM$1:AM1627)</f>
        <v>1984534</v>
      </c>
    </row>
    <row r="1628" spans="39:40" x14ac:dyDescent="0.2">
      <c r="AM1628" s="171">
        <f t="shared" si="36"/>
        <v>2440</v>
      </c>
      <c r="AN1628" s="171">
        <f>SUM(AM$1:AM1628)</f>
        <v>1986974</v>
      </c>
    </row>
    <row r="1629" spans="39:40" x14ac:dyDescent="0.2">
      <c r="AM1629" s="171">
        <f t="shared" si="36"/>
        <v>2443</v>
      </c>
      <c r="AN1629" s="171">
        <f>SUM(AM$1:AM1629)</f>
        <v>1989417</v>
      </c>
    </row>
    <row r="1630" spans="39:40" x14ac:dyDescent="0.2">
      <c r="AM1630" s="171">
        <f t="shared" si="36"/>
        <v>2443</v>
      </c>
      <c r="AN1630" s="171">
        <f>SUM(AM$1:AM1630)</f>
        <v>1991860</v>
      </c>
    </row>
    <row r="1631" spans="39:40" x14ac:dyDescent="0.2">
      <c r="AM1631" s="171">
        <f t="shared" si="36"/>
        <v>2446</v>
      </c>
      <c r="AN1631" s="171">
        <f>SUM(AM$1:AM1631)</f>
        <v>1994306</v>
      </c>
    </row>
    <row r="1632" spans="39:40" x14ac:dyDescent="0.2">
      <c r="AM1632" s="171">
        <f t="shared" si="36"/>
        <v>2446</v>
      </c>
      <c r="AN1632" s="171">
        <f>SUM(AM$1:AM1632)</f>
        <v>1996752</v>
      </c>
    </row>
    <row r="1633" spans="39:40" x14ac:dyDescent="0.2">
      <c r="AM1633" s="171">
        <f t="shared" si="36"/>
        <v>2449</v>
      </c>
      <c r="AN1633" s="171">
        <f>SUM(AM$1:AM1633)</f>
        <v>1999201</v>
      </c>
    </row>
    <row r="1634" spans="39:40" x14ac:dyDescent="0.2">
      <c r="AM1634" s="171">
        <f t="shared" si="36"/>
        <v>2449</v>
      </c>
      <c r="AN1634" s="171">
        <f>SUM(AM$1:AM1634)</f>
        <v>2001650</v>
      </c>
    </row>
    <row r="1635" spans="39:40" x14ac:dyDescent="0.2">
      <c r="AM1635" s="171">
        <f t="shared" si="36"/>
        <v>2452</v>
      </c>
      <c r="AN1635" s="171">
        <f>SUM(AM$1:AM1635)</f>
        <v>2004102</v>
      </c>
    </row>
    <row r="1636" spans="39:40" x14ac:dyDescent="0.2">
      <c r="AM1636" s="171">
        <f t="shared" si="36"/>
        <v>2452</v>
      </c>
      <c r="AN1636" s="171">
        <f>SUM(AM$1:AM1636)</f>
        <v>2006554</v>
      </c>
    </row>
    <row r="1637" spans="39:40" x14ac:dyDescent="0.2">
      <c r="AM1637" s="171">
        <f t="shared" si="36"/>
        <v>2455</v>
      </c>
      <c r="AN1637" s="171">
        <f>SUM(AM$1:AM1637)</f>
        <v>2009009</v>
      </c>
    </row>
    <row r="1638" spans="39:40" x14ac:dyDescent="0.2">
      <c r="AM1638" s="171">
        <f t="shared" si="36"/>
        <v>2455</v>
      </c>
      <c r="AN1638" s="171">
        <f>SUM(AM$1:AM1638)</f>
        <v>2011464</v>
      </c>
    </row>
    <row r="1639" spans="39:40" x14ac:dyDescent="0.2">
      <c r="AM1639" s="171">
        <f t="shared" si="36"/>
        <v>2458</v>
      </c>
      <c r="AN1639" s="171">
        <f>SUM(AM$1:AM1639)</f>
        <v>2013922</v>
      </c>
    </row>
    <row r="1640" spans="39:40" x14ac:dyDescent="0.2">
      <c r="AM1640" s="171">
        <f t="shared" si="36"/>
        <v>2458</v>
      </c>
      <c r="AN1640" s="171">
        <f>SUM(AM$1:AM1640)</f>
        <v>2016380</v>
      </c>
    </row>
    <row r="1641" spans="39:40" x14ac:dyDescent="0.2">
      <c r="AM1641" s="171">
        <f t="shared" si="36"/>
        <v>2461</v>
      </c>
      <c r="AN1641" s="171">
        <f>SUM(AM$1:AM1641)</f>
        <v>2018841</v>
      </c>
    </row>
    <row r="1642" spans="39:40" x14ac:dyDescent="0.2">
      <c r="AM1642" s="171">
        <f t="shared" si="36"/>
        <v>2461</v>
      </c>
      <c r="AN1642" s="171">
        <f>SUM(AM$1:AM1642)</f>
        <v>2021302</v>
      </c>
    </row>
    <row r="1643" spans="39:40" x14ac:dyDescent="0.2">
      <c r="AM1643" s="171">
        <f t="shared" si="36"/>
        <v>2464</v>
      </c>
      <c r="AN1643" s="171">
        <f>SUM(AM$1:AM1643)</f>
        <v>2023766</v>
      </c>
    </row>
    <row r="1644" spans="39:40" x14ac:dyDescent="0.2">
      <c r="AM1644" s="171">
        <f t="shared" si="36"/>
        <v>2464</v>
      </c>
      <c r="AN1644" s="171">
        <f>SUM(AM$1:AM1644)</f>
        <v>2026230</v>
      </c>
    </row>
    <row r="1645" spans="39:40" x14ac:dyDescent="0.2">
      <c r="AM1645" s="171">
        <f t="shared" si="36"/>
        <v>2467</v>
      </c>
      <c r="AN1645" s="171">
        <f>SUM(AM$1:AM1645)</f>
        <v>2028697</v>
      </c>
    </row>
    <row r="1646" spans="39:40" x14ac:dyDescent="0.2">
      <c r="AM1646" s="171">
        <f t="shared" si="36"/>
        <v>2467</v>
      </c>
      <c r="AN1646" s="171">
        <f>SUM(AM$1:AM1646)</f>
        <v>2031164</v>
      </c>
    </row>
    <row r="1647" spans="39:40" x14ac:dyDescent="0.2">
      <c r="AM1647" s="171">
        <f t="shared" si="36"/>
        <v>2470</v>
      </c>
      <c r="AN1647" s="171">
        <f>SUM(AM$1:AM1647)</f>
        <v>2033634</v>
      </c>
    </row>
    <row r="1648" spans="39:40" x14ac:dyDescent="0.2">
      <c r="AM1648" s="171">
        <f t="shared" si="36"/>
        <v>2470</v>
      </c>
      <c r="AN1648" s="171">
        <f>SUM(AM$1:AM1648)</f>
        <v>2036104</v>
      </c>
    </row>
    <row r="1649" spans="39:40" x14ac:dyDescent="0.2">
      <c r="AM1649" s="171">
        <f t="shared" si="36"/>
        <v>2473</v>
      </c>
      <c r="AN1649" s="171">
        <f>SUM(AM$1:AM1649)</f>
        <v>2038577</v>
      </c>
    </row>
    <row r="1650" spans="39:40" x14ac:dyDescent="0.2">
      <c r="AM1650" s="171">
        <f t="shared" si="36"/>
        <v>2473</v>
      </c>
      <c r="AN1650" s="171">
        <f>SUM(AM$1:AM1650)</f>
        <v>2041050</v>
      </c>
    </row>
    <row r="1651" spans="39:40" x14ac:dyDescent="0.2">
      <c r="AM1651" s="171">
        <f t="shared" si="36"/>
        <v>2476</v>
      </c>
      <c r="AN1651" s="171">
        <f>SUM(AM$1:AM1651)</f>
        <v>2043526</v>
      </c>
    </row>
    <row r="1652" spans="39:40" x14ac:dyDescent="0.2">
      <c r="AM1652" s="171">
        <f t="shared" si="36"/>
        <v>2476</v>
      </c>
      <c r="AN1652" s="171">
        <f>SUM(AM$1:AM1652)</f>
        <v>2046002</v>
      </c>
    </row>
    <row r="1653" spans="39:40" x14ac:dyDescent="0.2">
      <c r="AM1653" s="171">
        <f t="shared" si="36"/>
        <v>2479</v>
      </c>
      <c r="AN1653" s="171">
        <f>SUM(AM$1:AM1653)</f>
        <v>2048481</v>
      </c>
    </row>
    <row r="1654" spans="39:40" x14ac:dyDescent="0.2">
      <c r="AM1654" s="171">
        <f t="shared" si="36"/>
        <v>2479</v>
      </c>
      <c r="AN1654" s="171">
        <f>SUM(AM$1:AM1654)</f>
        <v>2050960</v>
      </c>
    </row>
    <row r="1655" spans="39:40" x14ac:dyDescent="0.2">
      <c r="AM1655" s="171">
        <f t="shared" si="36"/>
        <v>2482</v>
      </c>
      <c r="AN1655" s="171">
        <f>SUM(AM$1:AM1655)</f>
        <v>2053442</v>
      </c>
    </row>
    <row r="1656" spans="39:40" x14ac:dyDescent="0.2">
      <c r="AM1656" s="171">
        <f t="shared" si="36"/>
        <v>2482</v>
      </c>
      <c r="AN1656" s="171">
        <f>SUM(AM$1:AM1656)</f>
        <v>2055924</v>
      </c>
    </row>
    <row r="1657" spans="39:40" x14ac:dyDescent="0.2">
      <c r="AM1657" s="171">
        <f t="shared" si="36"/>
        <v>2485</v>
      </c>
      <c r="AN1657" s="171">
        <f>SUM(AM$1:AM1657)</f>
        <v>2058409</v>
      </c>
    </row>
    <row r="1658" spans="39:40" x14ac:dyDescent="0.2">
      <c r="AM1658" s="171">
        <f t="shared" si="36"/>
        <v>2485</v>
      </c>
      <c r="AN1658" s="171">
        <f>SUM(AM$1:AM1658)</f>
        <v>2060894</v>
      </c>
    </row>
    <row r="1659" spans="39:40" x14ac:dyDescent="0.2">
      <c r="AM1659" s="171">
        <f t="shared" si="36"/>
        <v>2488</v>
      </c>
      <c r="AN1659" s="171">
        <f>SUM(AM$1:AM1659)</f>
        <v>2063382</v>
      </c>
    </row>
    <row r="1660" spans="39:40" x14ac:dyDescent="0.2">
      <c r="AM1660" s="171">
        <f t="shared" si="36"/>
        <v>2488</v>
      </c>
      <c r="AN1660" s="171">
        <f>SUM(AM$1:AM1660)</f>
        <v>2065870</v>
      </c>
    </row>
    <row r="1661" spans="39:40" x14ac:dyDescent="0.2">
      <c r="AM1661" s="171">
        <f t="shared" si="36"/>
        <v>2491</v>
      </c>
      <c r="AN1661" s="171">
        <f>SUM(AM$1:AM1661)</f>
        <v>2068361</v>
      </c>
    </row>
    <row r="1662" spans="39:40" x14ac:dyDescent="0.2">
      <c r="AM1662" s="171">
        <f t="shared" si="36"/>
        <v>2491</v>
      </c>
      <c r="AN1662" s="171">
        <f>SUM(AM$1:AM1662)</f>
        <v>2070852</v>
      </c>
    </row>
    <row r="1663" spans="39:40" x14ac:dyDescent="0.2">
      <c r="AM1663" s="171">
        <f t="shared" si="36"/>
        <v>2494</v>
      </c>
      <c r="AN1663" s="171">
        <f>SUM(AM$1:AM1663)</f>
        <v>2073346</v>
      </c>
    </row>
    <row r="1664" spans="39:40" x14ac:dyDescent="0.2">
      <c r="AM1664" s="171">
        <f t="shared" si="36"/>
        <v>2494</v>
      </c>
      <c r="AN1664" s="171">
        <f>SUM(AM$1:AM1664)</f>
        <v>2075840</v>
      </c>
    </row>
    <row r="1665" spans="39:40" x14ac:dyDescent="0.2">
      <c r="AM1665" s="171">
        <f t="shared" si="36"/>
        <v>2497</v>
      </c>
      <c r="AN1665" s="171">
        <f>SUM(AM$1:AM1665)</f>
        <v>2078337</v>
      </c>
    </row>
    <row r="1666" spans="39:40" x14ac:dyDescent="0.2">
      <c r="AM1666" s="171">
        <f t="shared" ref="AM1666:AM1729" si="37">1+3*ROUNDDOWN(ROW(AM1666)/2.000001,)</f>
        <v>2497</v>
      </c>
      <c r="AN1666" s="171">
        <f>SUM(AM$1:AM1666)</f>
        <v>2080834</v>
      </c>
    </row>
    <row r="1667" spans="39:40" x14ac:dyDescent="0.2">
      <c r="AM1667" s="171">
        <f t="shared" si="37"/>
        <v>2500</v>
      </c>
      <c r="AN1667" s="171">
        <f>SUM(AM$1:AM1667)</f>
        <v>2083334</v>
      </c>
    </row>
    <row r="1668" spans="39:40" x14ac:dyDescent="0.2">
      <c r="AM1668" s="171">
        <f t="shared" si="37"/>
        <v>2500</v>
      </c>
      <c r="AN1668" s="171">
        <f>SUM(AM$1:AM1668)</f>
        <v>2085834</v>
      </c>
    </row>
    <row r="1669" spans="39:40" x14ac:dyDescent="0.2">
      <c r="AM1669" s="171">
        <f t="shared" si="37"/>
        <v>2503</v>
      </c>
      <c r="AN1669" s="171">
        <f>SUM(AM$1:AM1669)</f>
        <v>2088337</v>
      </c>
    </row>
    <row r="1670" spans="39:40" x14ac:dyDescent="0.2">
      <c r="AM1670" s="171">
        <f t="shared" si="37"/>
        <v>2503</v>
      </c>
      <c r="AN1670" s="171">
        <f>SUM(AM$1:AM1670)</f>
        <v>2090840</v>
      </c>
    </row>
    <row r="1671" spans="39:40" x14ac:dyDescent="0.2">
      <c r="AM1671" s="171">
        <f t="shared" si="37"/>
        <v>2506</v>
      </c>
      <c r="AN1671" s="171">
        <f>SUM(AM$1:AM1671)</f>
        <v>2093346</v>
      </c>
    </row>
    <row r="1672" spans="39:40" x14ac:dyDescent="0.2">
      <c r="AM1672" s="171">
        <f t="shared" si="37"/>
        <v>2506</v>
      </c>
      <c r="AN1672" s="171">
        <f>SUM(AM$1:AM1672)</f>
        <v>2095852</v>
      </c>
    </row>
    <row r="1673" spans="39:40" x14ac:dyDescent="0.2">
      <c r="AM1673" s="171">
        <f t="shared" si="37"/>
        <v>2509</v>
      </c>
      <c r="AN1673" s="171">
        <f>SUM(AM$1:AM1673)</f>
        <v>2098361</v>
      </c>
    </row>
    <row r="1674" spans="39:40" x14ac:dyDescent="0.2">
      <c r="AM1674" s="171">
        <f t="shared" si="37"/>
        <v>2509</v>
      </c>
      <c r="AN1674" s="171">
        <f>SUM(AM$1:AM1674)</f>
        <v>2100870</v>
      </c>
    </row>
    <row r="1675" spans="39:40" x14ac:dyDescent="0.2">
      <c r="AM1675" s="171">
        <f t="shared" si="37"/>
        <v>2512</v>
      </c>
      <c r="AN1675" s="171">
        <f>SUM(AM$1:AM1675)</f>
        <v>2103382</v>
      </c>
    </row>
    <row r="1676" spans="39:40" x14ac:dyDescent="0.2">
      <c r="AM1676" s="171">
        <f t="shared" si="37"/>
        <v>2512</v>
      </c>
      <c r="AN1676" s="171">
        <f>SUM(AM$1:AM1676)</f>
        <v>2105894</v>
      </c>
    </row>
    <row r="1677" spans="39:40" x14ac:dyDescent="0.2">
      <c r="AM1677" s="171">
        <f t="shared" si="37"/>
        <v>2515</v>
      </c>
      <c r="AN1677" s="171">
        <f>SUM(AM$1:AM1677)</f>
        <v>2108409</v>
      </c>
    </row>
    <row r="1678" spans="39:40" x14ac:dyDescent="0.2">
      <c r="AM1678" s="171">
        <f t="shared" si="37"/>
        <v>2515</v>
      </c>
      <c r="AN1678" s="171">
        <f>SUM(AM$1:AM1678)</f>
        <v>2110924</v>
      </c>
    </row>
    <row r="1679" spans="39:40" x14ac:dyDescent="0.2">
      <c r="AM1679" s="171">
        <f t="shared" si="37"/>
        <v>2518</v>
      </c>
      <c r="AN1679" s="171">
        <f>SUM(AM$1:AM1679)</f>
        <v>2113442</v>
      </c>
    </row>
    <row r="1680" spans="39:40" x14ac:dyDescent="0.2">
      <c r="AM1680" s="171">
        <f t="shared" si="37"/>
        <v>2518</v>
      </c>
      <c r="AN1680" s="171">
        <f>SUM(AM$1:AM1680)</f>
        <v>2115960</v>
      </c>
    </row>
    <row r="1681" spans="39:40" x14ac:dyDescent="0.2">
      <c r="AM1681" s="171">
        <f t="shared" si="37"/>
        <v>2521</v>
      </c>
      <c r="AN1681" s="171">
        <f>SUM(AM$1:AM1681)</f>
        <v>2118481</v>
      </c>
    </row>
    <row r="1682" spans="39:40" x14ac:dyDescent="0.2">
      <c r="AM1682" s="171">
        <f t="shared" si="37"/>
        <v>2521</v>
      </c>
      <c r="AN1682" s="171">
        <f>SUM(AM$1:AM1682)</f>
        <v>2121002</v>
      </c>
    </row>
    <row r="1683" spans="39:40" x14ac:dyDescent="0.2">
      <c r="AM1683" s="171">
        <f t="shared" si="37"/>
        <v>2524</v>
      </c>
      <c r="AN1683" s="171">
        <f>SUM(AM$1:AM1683)</f>
        <v>2123526</v>
      </c>
    </row>
    <row r="1684" spans="39:40" x14ac:dyDescent="0.2">
      <c r="AM1684" s="171">
        <f t="shared" si="37"/>
        <v>2524</v>
      </c>
      <c r="AN1684" s="171">
        <f>SUM(AM$1:AM1684)</f>
        <v>2126050</v>
      </c>
    </row>
    <row r="1685" spans="39:40" x14ac:dyDescent="0.2">
      <c r="AM1685" s="171">
        <f t="shared" si="37"/>
        <v>2527</v>
      </c>
      <c r="AN1685" s="171">
        <f>SUM(AM$1:AM1685)</f>
        <v>2128577</v>
      </c>
    </row>
    <row r="1686" spans="39:40" x14ac:dyDescent="0.2">
      <c r="AM1686" s="171">
        <f t="shared" si="37"/>
        <v>2527</v>
      </c>
      <c r="AN1686" s="171">
        <f>SUM(AM$1:AM1686)</f>
        <v>2131104</v>
      </c>
    </row>
    <row r="1687" spans="39:40" x14ac:dyDescent="0.2">
      <c r="AM1687" s="171">
        <f t="shared" si="37"/>
        <v>2530</v>
      </c>
      <c r="AN1687" s="171">
        <f>SUM(AM$1:AM1687)</f>
        <v>2133634</v>
      </c>
    </row>
    <row r="1688" spans="39:40" x14ac:dyDescent="0.2">
      <c r="AM1688" s="171">
        <f t="shared" si="37"/>
        <v>2530</v>
      </c>
      <c r="AN1688" s="171">
        <f>SUM(AM$1:AM1688)</f>
        <v>2136164</v>
      </c>
    </row>
    <row r="1689" spans="39:40" x14ac:dyDescent="0.2">
      <c r="AM1689" s="171">
        <f t="shared" si="37"/>
        <v>2533</v>
      </c>
      <c r="AN1689" s="171">
        <f>SUM(AM$1:AM1689)</f>
        <v>2138697</v>
      </c>
    </row>
    <row r="1690" spans="39:40" x14ac:dyDescent="0.2">
      <c r="AM1690" s="171">
        <f t="shared" si="37"/>
        <v>2533</v>
      </c>
      <c r="AN1690" s="171">
        <f>SUM(AM$1:AM1690)</f>
        <v>2141230</v>
      </c>
    </row>
    <row r="1691" spans="39:40" x14ac:dyDescent="0.2">
      <c r="AM1691" s="171">
        <f t="shared" si="37"/>
        <v>2536</v>
      </c>
      <c r="AN1691" s="171">
        <f>SUM(AM$1:AM1691)</f>
        <v>2143766</v>
      </c>
    </row>
    <row r="1692" spans="39:40" x14ac:dyDescent="0.2">
      <c r="AM1692" s="171">
        <f t="shared" si="37"/>
        <v>2536</v>
      </c>
      <c r="AN1692" s="171">
        <f>SUM(AM$1:AM1692)</f>
        <v>2146302</v>
      </c>
    </row>
    <row r="1693" spans="39:40" x14ac:dyDescent="0.2">
      <c r="AM1693" s="171">
        <f t="shared" si="37"/>
        <v>2539</v>
      </c>
      <c r="AN1693" s="171">
        <f>SUM(AM$1:AM1693)</f>
        <v>2148841</v>
      </c>
    </row>
    <row r="1694" spans="39:40" x14ac:dyDescent="0.2">
      <c r="AM1694" s="171">
        <f t="shared" si="37"/>
        <v>2539</v>
      </c>
      <c r="AN1694" s="171">
        <f>SUM(AM$1:AM1694)</f>
        <v>2151380</v>
      </c>
    </row>
    <row r="1695" spans="39:40" x14ac:dyDescent="0.2">
      <c r="AM1695" s="171">
        <f t="shared" si="37"/>
        <v>2542</v>
      </c>
      <c r="AN1695" s="171">
        <f>SUM(AM$1:AM1695)</f>
        <v>2153922</v>
      </c>
    </row>
    <row r="1696" spans="39:40" x14ac:dyDescent="0.2">
      <c r="AM1696" s="171">
        <f t="shared" si="37"/>
        <v>2542</v>
      </c>
      <c r="AN1696" s="171">
        <f>SUM(AM$1:AM1696)</f>
        <v>2156464</v>
      </c>
    </row>
    <row r="1697" spans="39:40" x14ac:dyDescent="0.2">
      <c r="AM1697" s="171">
        <f t="shared" si="37"/>
        <v>2545</v>
      </c>
      <c r="AN1697" s="171">
        <f>SUM(AM$1:AM1697)</f>
        <v>2159009</v>
      </c>
    </row>
    <row r="1698" spans="39:40" x14ac:dyDescent="0.2">
      <c r="AM1698" s="171">
        <f t="shared" si="37"/>
        <v>2545</v>
      </c>
      <c r="AN1698" s="171">
        <f>SUM(AM$1:AM1698)</f>
        <v>2161554</v>
      </c>
    </row>
    <row r="1699" spans="39:40" x14ac:dyDescent="0.2">
      <c r="AM1699" s="171">
        <f t="shared" si="37"/>
        <v>2548</v>
      </c>
      <c r="AN1699" s="171">
        <f>SUM(AM$1:AM1699)</f>
        <v>2164102</v>
      </c>
    </row>
    <row r="1700" spans="39:40" x14ac:dyDescent="0.2">
      <c r="AM1700" s="171">
        <f t="shared" si="37"/>
        <v>2548</v>
      </c>
      <c r="AN1700" s="171">
        <f>SUM(AM$1:AM1700)</f>
        <v>2166650</v>
      </c>
    </row>
    <row r="1701" spans="39:40" x14ac:dyDescent="0.2">
      <c r="AM1701" s="171">
        <f t="shared" si="37"/>
        <v>2551</v>
      </c>
      <c r="AN1701" s="171">
        <f>SUM(AM$1:AM1701)</f>
        <v>2169201</v>
      </c>
    </row>
    <row r="1702" spans="39:40" x14ac:dyDescent="0.2">
      <c r="AM1702" s="171">
        <f t="shared" si="37"/>
        <v>2551</v>
      </c>
      <c r="AN1702" s="171">
        <f>SUM(AM$1:AM1702)</f>
        <v>2171752</v>
      </c>
    </row>
    <row r="1703" spans="39:40" x14ac:dyDescent="0.2">
      <c r="AM1703" s="171">
        <f t="shared" si="37"/>
        <v>2554</v>
      </c>
      <c r="AN1703" s="171">
        <f>SUM(AM$1:AM1703)</f>
        <v>2174306</v>
      </c>
    </row>
    <row r="1704" spans="39:40" x14ac:dyDescent="0.2">
      <c r="AM1704" s="171">
        <f t="shared" si="37"/>
        <v>2554</v>
      </c>
      <c r="AN1704" s="171">
        <f>SUM(AM$1:AM1704)</f>
        <v>2176860</v>
      </c>
    </row>
    <row r="1705" spans="39:40" x14ac:dyDescent="0.2">
      <c r="AM1705" s="171">
        <f t="shared" si="37"/>
        <v>2557</v>
      </c>
      <c r="AN1705" s="171">
        <f>SUM(AM$1:AM1705)</f>
        <v>2179417</v>
      </c>
    </row>
    <row r="1706" spans="39:40" x14ac:dyDescent="0.2">
      <c r="AM1706" s="171">
        <f t="shared" si="37"/>
        <v>2557</v>
      </c>
      <c r="AN1706" s="171">
        <f>SUM(AM$1:AM1706)</f>
        <v>2181974</v>
      </c>
    </row>
    <row r="1707" spans="39:40" x14ac:dyDescent="0.2">
      <c r="AM1707" s="171">
        <f t="shared" si="37"/>
        <v>2560</v>
      </c>
      <c r="AN1707" s="171">
        <f>SUM(AM$1:AM1707)</f>
        <v>2184534</v>
      </c>
    </row>
    <row r="1708" spans="39:40" x14ac:dyDescent="0.2">
      <c r="AM1708" s="171">
        <f t="shared" si="37"/>
        <v>2560</v>
      </c>
      <c r="AN1708" s="171">
        <f>SUM(AM$1:AM1708)</f>
        <v>2187094</v>
      </c>
    </row>
    <row r="1709" spans="39:40" x14ac:dyDescent="0.2">
      <c r="AM1709" s="171">
        <f t="shared" si="37"/>
        <v>2563</v>
      </c>
      <c r="AN1709" s="171">
        <f>SUM(AM$1:AM1709)</f>
        <v>2189657</v>
      </c>
    </row>
    <row r="1710" spans="39:40" x14ac:dyDescent="0.2">
      <c r="AM1710" s="171">
        <f t="shared" si="37"/>
        <v>2563</v>
      </c>
      <c r="AN1710" s="171">
        <f>SUM(AM$1:AM1710)</f>
        <v>2192220</v>
      </c>
    </row>
    <row r="1711" spans="39:40" x14ac:dyDescent="0.2">
      <c r="AM1711" s="171">
        <f t="shared" si="37"/>
        <v>2566</v>
      </c>
      <c r="AN1711" s="171">
        <f>SUM(AM$1:AM1711)</f>
        <v>2194786</v>
      </c>
    </row>
    <row r="1712" spans="39:40" x14ac:dyDescent="0.2">
      <c r="AM1712" s="171">
        <f t="shared" si="37"/>
        <v>2566</v>
      </c>
      <c r="AN1712" s="171">
        <f>SUM(AM$1:AM1712)</f>
        <v>2197352</v>
      </c>
    </row>
    <row r="1713" spans="39:40" x14ac:dyDescent="0.2">
      <c r="AM1713" s="171">
        <f t="shared" si="37"/>
        <v>2569</v>
      </c>
      <c r="AN1713" s="171">
        <f>SUM(AM$1:AM1713)</f>
        <v>2199921</v>
      </c>
    </row>
    <row r="1714" spans="39:40" x14ac:dyDescent="0.2">
      <c r="AM1714" s="171">
        <f t="shared" si="37"/>
        <v>2569</v>
      </c>
      <c r="AN1714" s="171">
        <f>SUM(AM$1:AM1714)</f>
        <v>2202490</v>
      </c>
    </row>
    <row r="1715" spans="39:40" x14ac:dyDescent="0.2">
      <c r="AM1715" s="171">
        <f t="shared" si="37"/>
        <v>2572</v>
      </c>
      <c r="AN1715" s="171">
        <f>SUM(AM$1:AM1715)</f>
        <v>2205062</v>
      </c>
    </row>
    <row r="1716" spans="39:40" x14ac:dyDescent="0.2">
      <c r="AM1716" s="171">
        <f t="shared" si="37"/>
        <v>2572</v>
      </c>
      <c r="AN1716" s="171">
        <f>SUM(AM$1:AM1716)</f>
        <v>2207634</v>
      </c>
    </row>
    <row r="1717" spans="39:40" x14ac:dyDescent="0.2">
      <c r="AM1717" s="171">
        <f t="shared" si="37"/>
        <v>2575</v>
      </c>
      <c r="AN1717" s="171">
        <f>SUM(AM$1:AM1717)</f>
        <v>2210209</v>
      </c>
    </row>
    <row r="1718" spans="39:40" x14ac:dyDescent="0.2">
      <c r="AM1718" s="171">
        <f t="shared" si="37"/>
        <v>2575</v>
      </c>
      <c r="AN1718" s="171">
        <f>SUM(AM$1:AM1718)</f>
        <v>2212784</v>
      </c>
    </row>
    <row r="1719" spans="39:40" x14ac:dyDescent="0.2">
      <c r="AM1719" s="171">
        <f t="shared" si="37"/>
        <v>2578</v>
      </c>
      <c r="AN1719" s="171">
        <f>SUM(AM$1:AM1719)</f>
        <v>2215362</v>
      </c>
    </row>
    <row r="1720" spans="39:40" x14ac:dyDescent="0.2">
      <c r="AM1720" s="171">
        <f t="shared" si="37"/>
        <v>2578</v>
      </c>
      <c r="AN1720" s="171">
        <f>SUM(AM$1:AM1720)</f>
        <v>2217940</v>
      </c>
    </row>
    <row r="1721" spans="39:40" x14ac:dyDescent="0.2">
      <c r="AM1721" s="171">
        <f t="shared" si="37"/>
        <v>2581</v>
      </c>
      <c r="AN1721" s="171">
        <f>SUM(AM$1:AM1721)</f>
        <v>2220521</v>
      </c>
    </row>
    <row r="1722" spans="39:40" x14ac:dyDescent="0.2">
      <c r="AM1722" s="171">
        <f t="shared" si="37"/>
        <v>2581</v>
      </c>
      <c r="AN1722" s="171">
        <f>SUM(AM$1:AM1722)</f>
        <v>2223102</v>
      </c>
    </row>
    <row r="1723" spans="39:40" x14ac:dyDescent="0.2">
      <c r="AM1723" s="171">
        <f t="shared" si="37"/>
        <v>2584</v>
      </c>
      <c r="AN1723" s="171">
        <f>SUM(AM$1:AM1723)</f>
        <v>2225686</v>
      </c>
    </row>
    <row r="1724" spans="39:40" x14ac:dyDescent="0.2">
      <c r="AM1724" s="171">
        <f t="shared" si="37"/>
        <v>2584</v>
      </c>
      <c r="AN1724" s="171">
        <f>SUM(AM$1:AM1724)</f>
        <v>2228270</v>
      </c>
    </row>
    <row r="1725" spans="39:40" x14ac:dyDescent="0.2">
      <c r="AM1725" s="171">
        <f t="shared" si="37"/>
        <v>2587</v>
      </c>
      <c r="AN1725" s="171">
        <f>SUM(AM$1:AM1725)</f>
        <v>2230857</v>
      </c>
    </row>
    <row r="1726" spans="39:40" x14ac:dyDescent="0.2">
      <c r="AM1726" s="171">
        <f t="shared" si="37"/>
        <v>2587</v>
      </c>
      <c r="AN1726" s="171">
        <f>SUM(AM$1:AM1726)</f>
        <v>2233444</v>
      </c>
    </row>
    <row r="1727" spans="39:40" x14ac:dyDescent="0.2">
      <c r="AM1727" s="171">
        <f t="shared" si="37"/>
        <v>2590</v>
      </c>
      <c r="AN1727" s="171">
        <f>SUM(AM$1:AM1727)</f>
        <v>2236034</v>
      </c>
    </row>
    <row r="1728" spans="39:40" x14ac:dyDescent="0.2">
      <c r="AM1728" s="171">
        <f t="shared" si="37"/>
        <v>2590</v>
      </c>
      <c r="AN1728" s="171">
        <f>SUM(AM$1:AM1728)</f>
        <v>2238624</v>
      </c>
    </row>
    <row r="1729" spans="39:40" x14ac:dyDescent="0.2">
      <c r="AM1729" s="171">
        <f t="shared" si="37"/>
        <v>2593</v>
      </c>
      <c r="AN1729" s="171">
        <f>SUM(AM$1:AM1729)</f>
        <v>2241217</v>
      </c>
    </row>
    <row r="1730" spans="39:40" x14ac:dyDescent="0.2">
      <c r="AM1730" s="171">
        <f t="shared" ref="AM1730:AM1793" si="38">1+3*ROUNDDOWN(ROW(AM1730)/2.000001,)</f>
        <v>2593</v>
      </c>
      <c r="AN1730" s="171">
        <f>SUM(AM$1:AM1730)</f>
        <v>2243810</v>
      </c>
    </row>
    <row r="1731" spans="39:40" x14ac:dyDescent="0.2">
      <c r="AM1731" s="171">
        <f t="shared" si="38"/>
        <v>2596</v>
      </c>
      <c r="AN1731" s="171">
        <f>SUM(AM$1:AM1731)</f>
        <v>2246406</v>
      </c>
    </row>
    <row r="1732" spans="39:40" x14ac:dyDescent="0.2">
      <c r="AM1732" s="171">
        <f t="shared" si="38"/>
        <v>2596</v>
      </c>
      <c r="AN1732" s="171">
        <f>SUM(AM$1:AM1732)</f>
        <v>2249002</v>
      </c>
    </row>
    <row r="1733" spans="39:40" x14ac:dyDescent="0.2">
      <c r="AM1733" s="171">
        <f t="shared" si="38"/>
        <v>2599</v>
      </c>
      <c r="AN1733" s="171">
        <f>SUM(AM$1:AM1733)</f>
        <v>2251601</v>
      </c>
    </row>
    <row r="1734" spans="39:40" x14ac:dyDescent="0.2">
      <c r="AM1734" s="171">
        <f t="shared" si="38"/>
        <v>2599</v>
      </c>
      <c r="AN1734" s="171">
        <f>SUM(AM$1:AM1734)</f>
        <v>2254200</v>
      </c>
    </row>
    <row r="1735" spans="39:40" x14ac:dyDescent="0.2">
      <c r="AM1735" s="171">
        <f t="shared" si="38"/>
        <v>2602</v>
      </c>
      <c r="AN1735" s="171">
        <f>SUM(AM$1:AM1735)</f>
        <v>2256802</v>
      </c>
    </row>
    <row r="1736" spans="39:40" x14ac:dyDescent="0.2">
      <c r="AM1736" s="171">
        <f t="shared" si="38"/>
        <v>2602</v>
      </c>
      <c r="AN1736" s="171">
        <f>SUM(AM$1:AM1736)</f>
        <v>2259404</v>
      </c>
    </row>
    <row r="1737" spans="39:40" x14ac:dyDescent="0.2">
      <c r="AM1737" s="171">
        <f t="shared" si="38"/>
        <v>2605</v>
      </c>
      <c r="AN1737" s="171">
        <f>SUM(AM$1:AM1737)</f>
        <v>2262009</v>
      </c>
    </row>
    <row r="1738" spans="39:40" x14ac:dyDescent="0.2">
      <c r="AM1738" s="171">
        <f t="shared" si="38"/>
        <v>2605</v>
      </c>
      <c r="AN1738" s="171">
        <f>SUM(AM$1:AM1738)</f>
        <v>2264614</v>
      </c>
    </row>
    <row r="1739" spans="39:40" x14ac:dyDescent="0.2">
      <c r="AM1739" s="171">
        <f t="shared" si="38"/>
        <v>2608</v>
      </c>
      <c r="AN1739" s="171">
        <f>SUM(AM$1:AM1739)</f>
        <v>2267222</v>
      </c>
    </row>
    <row r="1740" spans="39:40" x14ac:dyDescent="0.2">
      <c r="AM1740" s="171">
        <f t="shared" si="38"/>
        <v>2608</v>
      </c>
      <c r="AN1740" s="171">
        <f>SUM(AM$1:AM1740)</f>
        <v>2269830</v>
      </c>
    </row>
    <row r="1741" spans="39:40" x14ac:dyDescent="0.2">
      <c r="AM1741" s="171">
        <f t="shared" si="38"/>
        <v>2611</v>
      </c>
      <c r="AN1741" s="171">
        <f>SUM(AM$1:AM1741)</f>
        <v>2272441</v>
      </c>
    </row>
    <row r="1742" spans="39:40" x14ac:dyDescent="0.2">
      <c r="AM1742" s="171">
        <f t="shared" si="38"/>
        <v>2611</v>
      </c>
      <c r="AN1742" s="171">
        <f>SUM(AM$1:AM1742)</f>
        <v>2275052</v>
      </c>
    </row>
    <row r="1743" spans="39:40" x14ac:dyDescent="0.2">
      <c r="AM1743" s="171">
        <f t="shared" si="38"/>
        <v>2614</v>
      </c>
      <c r="AN1743" s="171">
        <f>SUM(AM$1:AM1743)</f>
        <v>2277666</v>
      </c>
    </row>
    <row r="1744" spans="39:40" x14ac:dyDescent="0.2">
      <c r="AM1744" s="171">
        <f t="shared" si="38"/>
        <v>2614</v>
      </c>
      <c r="AN1744" s="171">
        <f>SUM(AM$1:AM1744)</f>
        <v>2280280</v>
      </c>
    </row>
    <row r="1745" spans="39:40" x14ac:dyDescent="0.2">
      <c r="AM1745" s="171">
        <f t="shared" si="38"/>
        <v>2617</v>
      </c>
      <c r="AN1745" s="171">
        <f>SUM(AM$1:AM1745)</f>
        <v>2282897</v>
      </c>
    </row>
    <row r="1746" spans="39:40" x14ac:dyDescent="0.2">
      <c r="AM1746" s="171">
        <f t="shared" si="38"/>
        <v>2617</v>
      </c>
      <c r="AN1746" s="171">
        <f>SUM(AM$1:AM1746)</f>
        <v>2285514</v>
      </c>
    </row>
    <row r="1747" spans="39:40" x14ac:dyDescent="0.2">
      <c r="AM1747" s="171">
        <f t="shared" si="38"/>
        <v>2620</v>
      </c>
      <c r="AN1747" s="171">
        <f>SUM(AM$1:AM1747)</f>
        <v>2288134</v>
      </c>
    </row>
    <row r="1748" spans="39:40" x14ac:dyDescent="0.2">
      <c r="AM1748" s="171">
        <f t="shared" si="38"/>
        <v>2620</v>
      </c>
      <c r="AN1748" s="171">
        <f>SUM(AM$1:AM1748)</f>
        <v>2290754</v>
      </c>
    </row>
    <row r="1749" spans="39:40" x14ac:dyDescent="0.2">
      <c r="AM1749" s="171">
        <f t="shared" si="38"/>
        <v>2623</v>
      </c>
      <c r="AN1749" s="171">
        <f>SUM(AM$1:AM1749)</f>
        <v>2293377</v>
      </c>
    </row>
    <row r="1750" spans="39:40" x14ac:dyDescent="0.2">
      <c r="AM1750" s="171">
        <f t="shared" si="38"/>
        <v>2623</v>
      </c>
      <c r="AN1750" s="171">
        <f>SUM(AM$1:AM1750)</f>
        <v>2296000</v>
      </c>
    </row>
    <row r="1751" spans="39:40" x14ac:dyDescent="0.2">
      <c r="AM1751" s="171">
        <f t="shared" si="38"/>
        <v>2626</v>
      </c>
      <c r="AN1751" s="171">
        <f>SUM(AM$1:AM1751)</f>
        <v>2298626</v>
      </c>
    </row>
    <row r="1752" spans="39:40" x14ac:dyDescent="0.2">
      <c r="AM1752" s="171">
        <f t="shared" si="38"/>
        <v>2626</v>
      </c>
      <c r="AN1752" s="171">
        <f>SUM(AM$1:AM1752)</f>
        <v>2301252</v>
      </c>
    </row>
    <row r="1753" spans="39:40" x14ac:dyDescent="0.2">
      <c r="AM1753" s="171">
        <f t="shared" si="38"/>
        <v>2629</v>
      </c>
      <c r="AN1753" s="171">
        <f>SUM(AM$1:AM1753)</f>
        <v>2303881</v>
      </c>
    </row>
    <row r="1754" spans="39:40" x14ac:dyDescent="0.2">
      <c r="AM1754" s="171">
        <f t="shared" si="38"/>
        <v>2629</v>
      </c>
      <c r="AN1754" s="171">
        <f>SUM(AM$1:AM1754)</f>
        <v>2306510</v>
      </c>
    </row>
    <row r="1755" spans="39:40" x14ac:dyDescent="0.2">
      <c r="AM1755" s="171">
        <f t="shared" si="38"/>
        <v>2632</v>
      </c>
      <c r="AN1755" s="171">
        <f>SUM(AM$1:AM1755)</f>
        <v>2309142</v>
      </c>
    </row>
    <row r="1756" spans="39:40" x14ac:dyDescent="0.2">
      <c r="AM1756" s="171">
        <f t="shared" si="38"/>
        <v>2632</v>
      </c>
      <c r="AN1756" s="171">
        <f>SUM(AM$1:AM1756)</f>
        <v>2311774</v>
      </c>
    </row>
    <row r="1757" spans="39:40" x14ac:dyDescent="0.2">
      <c r="AM1757" s="171">
        <f t="shared" si="38"/>
        <v>2635</v>
      </c>
      <c r="AN1757" s="171">
        <f>SUM(AM$1:AM1757)</f>
        <v>2314409</v>
      </c>
    </row>
    <row r="1758" spans="39:40" x14ac:dyDescent="0.2">
      <c r="AM1758" s="171">
        <f t="shared" si="38"/>
        <v>2635</v>
      </c>
      <c r="AN1758" s="171">
        <f>SUM(AM$1:AM1758)</f>
        <v>2317044</v>
      </c>
    </row>
    <row r="1759" spans="39:40" x14ac:dyDescent="0.2">
      <c r="AM1759" s="171">
        <f t="shared" si="38"/>
        <v>2638</v>
      </c>
      <c r="AN1759" s="171">
        <f>SUM(AM$1:AM1759)</f>
        <v>2319682</v>
      </c>
    </row>
    <row r="1760" spans="39:40" x14ac:dyDescent="0.2">
      <c r="AM1760" s="171">
        <f t="shared" si="38"/>
        <v>2638</v>
      </c>
      <c r="AN1760" s="171">
        <f>SUM(AM$1:AM1760)</f>
        <v>2322320</v>
      </c>
    </row>
    <row r="1761" spans="39:40" x14ac:dyDescent="0.2">
      <c r="AM1761" s="171">
        <f t="shared" si="38"/>
        <v>2641</v>
      </c>
      <c r="AN1761" s="171">
        <f>SUM(AM$1:AM1761)</f>
        <v>2324961</v>
      </c>
    </row>
    <row r="1762" spans="39:40" x14ac:dyDescent="0.2">
      <c r="AM1762" s="171">
        <f t="shared" si="38"/>
        <v>2641</v>
      </c>
      <c r="AN1762" s="171">
        <f>SUM(AM$1:AM1762)</f>
        <v>2327602</v>
      </c>
    </row>
    <row r="1763" spans="39:40" x14ac:dyDescent="0.2">
      <c r="AM1763" s="171">
        <f t="shared" si="38"/>
        <v>2644</v>
      </c>
      <c r="AN1763" s="171">
        <f>SUM(AM$1:AM1763)</f>
        <v>2330246</v>
      </c>
    </row>
    <row r="1764" spans="39:40" x14ac:dyDescent="0.2">
      <c r="AM1764" s="171">
        <f t="shared" si="38"/>
        <v>2644</v>
      </c>
      <c r="AN1764" s="171">
        <f>SUM(AM$1:AM1764)</f>
        <v>2332890</v>
      </c>
    </row>
    <row r="1765" spans="39:40" x14ac:dyDescent="0.2">
      <c r="AM1765" s="171">
        <f t="shared" si="38"/>
        <v>2647</v>
      </c>
      <c r="AN1765" s="171">
        <f>SUM(AM$1:AM1765)</f>
        <v>2335537</v>
      </c>
    </row>
    <row r="1766" spans="39:40" x14ac:dyDescent="0.2">
      <c r="AM1766" s="171">
        <f t="shared" si="38"/>
        <v>2647</v>
      </c>
      <c r="AN1766" s="171">
        <f>SUM(AM$1:AM1766)</f>
        <v>2338184</v>
      </c>
    </row>
    <row r="1767" spans="39:40" x14ac:dyDescent="0.2">
      <c r="AM1767" s="171">
        <f t="shared" si="38"/>
        <v>2650</v>
      </c>
      <c r="AN1767" s="171">
        <f>SUM(AM$1:AM1767)</f>
        <v>2340834</v>
      </c>
    </row>
    <row r="1768" spans="39:40" x14ac:dyDescent="0.2">
      <c r="AM1768" s="171">
        <f t="shared" si="38"/>
        <v>2650</v>
      </c>
      <c r="AN1768" s="171">
        <f>SUM(AM$1:AM1768)</f>
        <v>2343484</v>
      </c>
    </row>
    <row r="1769" spans="39:40" x14ac:dyDescent="0.2">
      <c r="AM1769" s="171">
        <f t="shared" si="38"/>
        <v>2653</v>
      </c>
      <c r="AN1769" s="171">
        <f>SUM(AM$1:AM1769)</f>
        <v>2346137</v>
      </c>
    </row>
    <row r="1770" spans="39:40" x14ac:dyDescent="0.2">
      <c r="AM1770" s="171">
        <f t="shared" si="38"/>
        <v>2653</v>
      </c>
      <c r="AN1770" s="171">
        <f>SUM(AM$1:AM1770)</f>
        <v>2348790</v>
      </c>
    </row>
    <row r="1771" spans="39:40" x14ac:dyDescent="0.2">
      <c r="AM1771" s="171">
        <f t="shared" si="38"/>
        <v>2656</v>
      </c>
      <c r="AN1771" s="171">
        <f>SUM(AM$1:AM1771)</f>
        <v>2351446</v>
      </c>
    </row>
    <row r="1772" spans="39:40" x14ac:dyDescent="0.2">
      <c r="AM1772" s="171">
        <f t="shared" si="38"/>
        <v>2656</v>
      </c>
      <c r="AN1772" s="171">
        <f>SUM(AM$1:AM1772)</f>
        <v>2354102</v>
      </c>
    </row>
    <row r="1773" spans="39:40" x14ac:dyDescent="0.2">
      <c r="AM1773" s="171">
        <f t="shared" si="38"/>
        <v>2659</v>
      </c>
      <c r="AN1773" s="171">
        <f>SUM(AM$1:AM1773)</f>
        <v>2356761</v>
      </c>
    </row>
    <row r="1774" spans="39:40" x14ac:dyDescent="0.2">
      <c r="AM1774" s="171">
        <f t="shared" si="38"/>
        <v>2659</v>
      </c>
      <c r="AN1774" s="171">
        <f>SUM(AM$1:AM1774)</f>
        <v>2359420</v>
      </c>
    </row>
    <row r="1775" spans="39:40" x14ac:dyDescent="0.2">
      <c r="AM1775" s="171">
        <f t="shared" si="38"/>
        <v>2662</v>
      </c>
      <c r="AN1775" s="171">
        <f>SUM(AM$1:AM1775)</f>
        <v>2362082</v>
      </c>
    </row>
    <row r="1776" spans="39:40" x14ac:dyDescent="0.2">
      <c r="AM1776" s="171">
        <f t="shared" si="38"/>
        <v>2662</v>
      </c>
      <c r="AN1776" s="171">
        <f>SUM(AM$1:AM1776)</f>
        <v>2364744</v>
      </c>
    </row>
    <row r="1777" spans="39:40" x14ac:dyDescent="0.2">
      <c r="AM1777" s="171">
        <f t="shared" si="38"/>
        <v>2665</v>
      </c>
      <c r="AN1777" s="171">
        <f>SUM(AM$1:AM1777)</f>
        <v>2367409</v>
      </c>
    </row>
    <row r="1778" spans="39:40" x14ac:dyDescent="0.2">
      <c r="AM1778" s="171">
        <f t="shared" si="38"/>
        <v>2665</v>
      </c>
      <c r="AN1778" s="171">
        <f>SUM(AM$1:AM1778)</f>
        <v>2370074</v>
      </c>
    </row>
    <row r="1779" spans="39:40" x14ac:dyDescent="0.2">
      <c r="AM1779" s="171">
        <f t="shared" si="38"/>
        <v>2668</v>
      </c>
      <c r="AN1779" s="171">
        <f>SUM(AM$1:AM1779)</f>
        <v>2372742</v>
      </c>
    </row>
    <row r="1780" spans="39:40" x14ac:dyDescent="0.2">
      <c r="AM1780" s="171">
        <f t="shared" si="38"/>
        <v>2668</v>
      </c>
      <c r="AN1780" s="171">
        <f>SUM(AM$1:AM1780)</f>
        <v>2375410</v>
      </c>
    </row>
    <row r="1781" spans="39:40" x14ac:dyDescent="0.2">
      <c r="AM1781" s="171">
        <f t="shared" si="38"/>
        <v>2671</v>
      </c>
      <c r="AN1781" s="171">
        <f>SUM(AM$1:AM1781)</f>
        <v>2378081</v>
      </c>
    </row>
    <row r="1782" spans="39:40" x14ac:dyDescent="0.2">
      <c r="AM1782" s="171">
        <f t="shared" si="38"/>
        <v>2671</v>
      </c>
      <c r="AN1782" s="171">
        <f>SUM(AM$1:AM1782)</f>
        <v>2380752</v>
      </c>
    </row>
    <row r="1783" spans="39:40" x14ac:dyDescent="0.2">
      <c r="AM1783" s="171">
        <f t="shared" si="38"/>
        <v>2674</v>
      </c>
      <c r="AN1783" s="171">
        <f>SUM(AM$1:AM1783)</f>
        <v>2383426</v>
      </c>
    </row>
    <row r="1784" spans="39:40" x14ac:dyDescent="0.2">
      <c r="AM1784" s="171">
        <f t="shared" si="38"/>
        <v>2674</v>
      </c>
      <c r="AN1784" s="171">
        <f>SUM(AM$1:AM1784)</f>
        <v>2386100</v>
      </c>
    </row>
    <row r="1785" spans="39:40" x14ac:dyDescent="0.2">
      <c r="AM1785" s="171">
        <f t="shared" si="38"/>
        <v>2677</v>
      </c>
      <c r="AN1785" s="171">
        <f>SUM(AM$1:AM1785)</f>
        <v>2388777</v>
      </c>
    </row>
    <row r="1786" spans="39:40" x14ac:dyDescent="0.2">
      <c r="AM1786" s="171">
        <f t="shared" si="38"/>
        <v>2677</v>
      </c>
      <c r="AN1786" s="171">
        <f>SUM(AM$1:AM1786)</f>
        <v>2391454</v>
      </c>
    </row>
    <row r="1787" spans="39:40" x14ac:dyDescent="0.2">
      <c r="AM1787" s="171">
        <f t="shared" si="38"/>
        <v>2680</v>
      </c>
      <c r="AN1787" s="171">
        <f>SUM(AM$1:AM1787)</f>
        <v>2394134</v>
      </c>
    </row>
    <row r="1788" spans="39:40" x14ac:dyDescent="0.2">
      <c r="AM1788" s="171">
        <f t="shared" si="38"/>
        <v>2680</v>
      </c>
      <c r="AN1788" s="171">
        <f>SUM(AM$1:AM1788)</f>
        <v>2396814</v>
      </c>
    </row>
    <row r="1789" spans="39:40" x14ac:dyDescent="0.2">
      <c r="AM1789" s="171">
        <f t="shared" si="38"/>
        <v>2683</v>
      </c>
      <c r="AN1789" s="171">
        <f>SUM(AM$1:AM1789)</f>
        <v>2399497</v>
      </c>
    </row>
    <row r="1790" spans="39:40" x14ac:dyDescent="0.2">
      <c r="AM1790" s="171">
        <f t="shared" si="38"/>
        <v>2683</v>
      </c>
      <c r="AN1790" s="171">
        <f>SUM(AM$1:AM1790)</f>
        <v>2402180</v>
      </c>
    </row>
    <row r="1791" spans="39:40" x14ac:dyDescent="0.2">
      <c r="AM1791" s="171">
        <f t="shared" si="38"/>
        <v>2686</v>
      </c>
      <c r="AN1791" s="171">
        <f>SUM(AM$1:AM1791)</f>
        <v>2404866</v>
      </c>
    </row>
    <row r="1792" spans="39:40" x14ac:dyDescent="0.2">
      <c r="AM1792" s="171">
        <f t="shared" si="38"/>
        <v>2686</v>
      </c>
      <c r="AN1792" s="171">
        <f>SUM(AM$1:AM1792)</f>
        <v>2407552</v>
      </c>
    </row>
    <row r="1793" spans="39:40" x14ac:dyDescent="0.2">
      <c r="AM1793" s="171">
        <f t="shared" si="38"/>
        <v>2689</v>
      </c>
      <c r="AN1793" s="171">
        <f>SUM(AM$1:AM1793)</f>
        <v>2410241</v>
      </c>
    </row>
    <row r="1794" spans="39:40" x14ac:dyDescent="0.2">
      <c r="AM1794" s="171">
        <f t="shared" ref="AM1794:AM1857" si="39">1+3*ROUNDDOWN(ROW(AM1794)/2.000001,)</f>
        <v>2689</v>
      </c>
      <c r="AN1794" s="171">
        <f>SUM(AM$1:AM1794)</f>
        <v>2412930</v>
      </c>
    </row>
    <row r="1795" spans="39:40" x14ac:dyDescent="0.2">
      <c r="AM1795" s="171">
        <f t="shared" si="39"/>
        <v>2692</v>
      </c>
      <c r="AN1795" s="171">
        <f>SUM(AM$1:AM1795)</f>
        <v>2415622</v>
      </c>
    </row>
    <row r="1796" spans="39:40" x14ac:dyDescent="0.2">
      <c r="AM1796" s="171">
        <f t="shared" si="39"/>
        <v>2692</v>
      </c>
      <c r="AN1796" s="171">
        <f>SUM(AM$1:AM1796)</f>
        <v>2418314</v>
      </c>
    </row>
    <row r="1797" spans="39:40" x14ac:dyDescent="0.2">
      <c r="AM1797" s="171">
        <f t="shared" si="39"/>
        <v>2695</v>
      </c>
      <c r="AN1797" s="171">
        <f>SUM(AM$1:AM1797)</f>
        <v>2421009</v>
      </c>
    </row>
    <row r="1798" spans="39:40" x14ac:dyDescent="0.2">
      <c r="AM1798" s="171">
        <f t="shared" si="39"/>
        <v>2695</v>
      </c>
      <c r="AN1798" s="171">
        <f>SUM(AM$1:AM1798)</f>
        <v>2423704</v>
      </c>
    </row>
    <row r="1799" spans="39:40" x14ac:dyDescent="0.2">
      <c r="AM1799" s="171">
        <f t="shared" si="39"/>
        <v>2698</v>
      </c>
      <c r="AN1799" s="171">
        <f>SUM(AM$1:AM1799)</f>
        <v>2426402</v>
      </c>
    </row>
    <row r="1800" spans="39:40" x14ac:dyDescent="0.2">
      <c r="AM1800" s="171">
        <f t="shared" si="39"/>
        <v>2698</v>
      </c>
      <c r="AN1800" s="171">
        <f>SUM(AM$1:AM1800)</f>
        <v>2429100</v>
      </c>
    </row>
    <row r="1801" spans="39:40" x14ac:dyDescent="0.2">
      <c r="AM1801" s="171">
        <f t="shared" si="39"/>
        <v>2701</v>
      </c>
      <c r="AN1801" s="171">
        <f>SUM(AM$1:AM1801)</f>
        <v>2431801</v>
      </c>
    </row>
    <row r="1802" spans="39:40" x14ac:dyDescent="0.2">
      <c r="AM1802" s="171">
        <f t="shared" si="39"/>
        <v>2701</v>
      </c>
      <c r="AN1802" s="171">
        <f>SUM(AM$1:AM1802)</f>
        <v>2434502</v>
      </c>
    </row>
    <row r="1803" spans="39:40" x14ac:dyDescent="0.2">
      <c r="AM1803" s="171">
        <f t="shared" si="39"/>
        <v>2704</v>
      </c>
      <c r="AN1803" s="171">
        <f>SUM(AM$1:AM1803)</f>
        <v>2437206</v>
      </c>
    </row>
    <row r="1804" spans="39:40" x14ac:dyDescent="0.2">
      <c r="AM1804" s="171">
        <f t="shared" si="39"/>
        <v>2704</v>
      </c>
      <c r="AN1804" s="171">
        <f>SUM(AM$1:AM1804)</f>
        <v>2439910</v>
      </c>
    </row>
    <row r="1805" spans="39:40" x14ac:dyDescent="0.2">
      <c r="AM1805" s="171">
        <f t="shared" si="39"/>
        <v>2707</v>
      </c>
      <c r="AN1805" s="171">
        <f>SUM(AM$1:AM1805)</f>
        <v>2442617</v>
      </c>
    </row>
    <row r="1806" spans="39:40" x14ac:dyDescent="0.2">
      <c r="AM1806" s="171">
        <f t="shared" si="39"/>
        <v>2707</v>
      </c>
      <c r="AN1806" s="171">
        <f>SUM(AM$1:AM1806)</f>
        <v>2445324</v>
      </c>
    </row>
    <row r="1807" spans="39:40" x14ac:dyDescent="0.2">
      <c r="AM1807" s="171">
        <f t="shared" si="39"/>
        <v>2710</v>
      </c>
      <c r="AN1807" s="171">
        <f>SUM(AM$1:AM1807)</f>
        <v>2448034</v>
      </c>
    </row>
    <row r="1808" spans="39:40" x14ac:dyDescent="0.2">
      <c r="AM1808" s="171">
        <f t="shared" si="39"/>
        <v>2710</v>
      </c>
      <c r="AN1808" s="171">
        <f>SUM(AM$1:AM1808)</f>
        <v>2450744</v>
      </c>
    </row>
    <row r="1809" spans="39:40" x14ac:dyDescent="0.2">
      <c r="AM1809" s="171">
        <f t="shared" si="39"/>
        <v>2713</v>
      </c>
      <c r="AN1809" s="171">
        <f>SUM(AM$1:AM1809)</f>
        <v>2453457</v>
      </c>
    </row>
    <row r="1810" spans="39:40" x14ac:dyDescent="0.2">
      <c r="AM1810" s="171">
        <f t="shared" si="39"/>
        <v>2713</v>
      </c>
      <c r="AN1810" s="171">
        <f>SUM(AM$1:AM1810)</f>
        <v>2456170</v>
      </c>
    </row>
    <row r="1811" spans="39:40" x14ac:dyDescent="0.2">
      <c r="AM1811" s="171">
        <f t="shared" si="39"/>
        <v>2716</v>
      </c>
      <c r="AN1811" s="171">
        <f>SUM(AM$1:AM1811)</f>
        <v>2458886</v>
      </c>
    </row>
    <row r="1812" spans="39:40" x14ac:dyDescent="0.2">
      <c r="AM1812" s="171">
        <f t="shared" si="39"/>
        <v>2716</v>
      </c>
      <c r="AN1812" s="171">
        <f>SUM(AM$1:AM1812)</f>
        <v>2461602</v>
      </c>
    </row>
    <row r="1813" spans="39:40" x14ac:dyDescent="0.2">
      <c r="AM1813" s="171">
        <f t="shared" si="39"/>
        <v>2719</v>
      </c>
      <c r="AN1813" s="171">
        <f>SUM(AM$1:AM1813)</f>
        <v>2464321</v>
      </c>
    </row>
    <row r="1814" spans="39:40" x14ac:dyDescent="0.2">
      <c r="AM1814" s="171">
        <f t="shared" si="39"/>
        <v>2719</v>
      </c>
      <c r="AN1814" s="171">
        <f>SUM(AM$1:AM1814)</f>
        <v>2467040</v>
      </c>
    </row>
    <row r="1815" spans="39:40" x14ac:dyDescent="0.2">
      <c r="AM1815" s="171">
        <f t="shared" si="39"/>
        <v>2722</v>
      </c>
      <c r="AN1815" s="171">
        <f>SUM(AM$1:AM1815)</f>
        <v>2469762</v>
      </c>
    </row>
    <row r="1816" spans="39:40" x14ac:dyDescent="0.2">
      <c r="AM1816" s="171">
        <f t="shared" si="39"/>
        <v>2722</v>
      </c>
      <c r="AN1816" s="171">
        <f>SUM(AM$1:AM1816)</f>
        <v>2472484</v>
      </c>
    </row>
    <row r="1817" spans="39:40" x14ac:dyDescent="0.2">
      <c r="AM1817" s="171">
        <f t="shared" si="39"/>
        <v>2725</v>
      </c>
      <c r="AN1817" s="171">
        <f>SUM(AM$1:AM1817)</f>
        <v>2475209</v>
      </c>
    </row>
    <row r="1818" spans="39:40" x14ac:dyDescent="0.2">
      <c r="AM1818" s="171">
        <f t="shared" si="39"/>
        <v>2725</v>
      </c>
      <c r="AN1818" s="171">
        <f>SUM(AM$1:AM1818)</f>
        <v>2477934</v>
      </c>
    </row>
    <row r="1819" spans="39:40" x14ac:dyDescent="0.2">
      <c r="AM1819" s="171">
        <f t="shared" si="39"/>
        <v>2728</v>
      </c>
      <c r="AN1819" s="171">
        <f>SUM(AM$1:AM1819)</f>
        <v>2480662</v>
      </c>
    </row>
    <row r="1820" spans="39:40" x14ac:dyDescent="0.2">
      <c r="AM1820" s="171">
        <f t="shared" si="39"/>
        <v>2728</v>
      </c>
      <c r="AN1820" s="171">
        <f>SUM(AM$1:AM1820)</f>
        <v>2483390</v>
      </c>
    </row>
    <row r="1821" spans="39:40" x14ac:dyDescent="0.2">
      <c r="AM1821" s="171">
        <f t="shared" si="39"/>
        <v>2731</v>
      </c>
      <c r="AN1821" s="171">
        <f>SUM(AM$1:AM1821)</f>
        <v>2486121</v>
      </c>
    </row>
    <row r="1822" spans="39:40" x14ac:dyDescent="0.2">
      <c r="AM1822" s="171">
        <f t="shared" si="39"/>
        <v>2731</v>
      </c>
      <c r="AN1822" s="171">
        <f>SUM(AM$1:AM1822)</f>
        <v>2488852</v>
      </c>
    </row>
    <row r="1823" spans="39:40" x14ac:dyDescent="0.2">
      <c r="AM1823" s="171">
        <f t="shared" si="39"/>
        <v>2734</v>
      </c>
      <c r="AN1823" s="171">
        <f>SUM(AM$1:AM1823)</f>
        <v>2491586</v>
      </c>
    </row>
    <row r="1824" spans="39:40" x14ac:dyDescent="0.2">
      <c r="AM1824" s="171">
        <f t="shared" si="39"/>
        <v>2734</v>
      </c>
      <c r="AN1824" s="171">
        <f>SUM(AM$1:AM1824)</f>
        <v>2494320</v>
      </c>
    </row>
    <row r="1825" spans="39:40" x14ac:dyDescent="0.2">
      <c r="AM1825" s="171">
        <f t="shared" si="39"/>
        <v>2737</v>
      </c>
      <c r="AN1825" s="171">
        <f>SUM(AM$1:AM1825)</f>
        <v>2497057</v>
      </c>
    </row>
    <row r="1826" spans="39:40" x14ac:dyDescent="0.2">
      <c r="AM1826" s="171">
        <f t="shared" si="39"/>
        <v>2737</v>
      </c>
      <c r="AN1826" s="171">
        <f>SUM(AM$1:AM1826)</f>
        <v>2499794</v>
      </c>
    </row>
    <row r="1827" spans="39:40" x14ac:dyDescent="0.2">
      <c r="AM1827" s="171">
        <f t="shared" si="39"/>
        <v>2740</v>
      </c>
      <c r="AN1827" s="171">
        <f>SUM(AM$1:AM1827)</f>
        <v>2502534</v>
      </c>
    </row>
    <row r="1828" spans="39:40" x14ac:dyDescent="0.2">
      <c r="AM1828" s="171">
        <f t="shared" si="39"/>
        <v>2740</v>
      </c>
      <c r="AN1828" s="171">
        <f>SUM(AM$1:AM1828)</f>
        <v>2505274</v>
      </c>
    </row>
    <row r="1829" spans="39:40" x14ac:dyDescent="0.2">
      <c r="AM1829" s="171">
        <f t="shared" si="39"/>
        <v>2743</v>
      </c>
      <c r="AN1829" s="171">
        <f>SUM(AM$1:AM1829)</f>
        <v>2508017</v>
      </c>
    </row>
    <row r="1830" spans="39:40" x14ac:dyDescent="0.2">
      <c r="AM1830" s="171">
        <f t="shared" si="39"/>
        <v>2743</v>
      </c>
      <c r="AN1830" s="171">
        <f>SUM(AM$1:AM1830)</f>
        <v>2510760</v>
      </c>
    </row>
    <row r="1831" spans="39:40" x14ac:dyDescent="0.2">
      <c r="AM1831" s="171">
        <f t="shared" si="39"/>
        <v>2746</v>
      </c>
      <c r="AN1831" s="171">
        <f>SUM(AM$1:AM1831)</f>
        <v>2513506</v>
      </c>
    </row>
    <row r="1832" spans="39:40" x14ac:dyDescent="0.2">
      <c r="AM1832" s="171">
        <f t="shared" si="39"/>
        <v>2746</v>
      </c>
      <c r="AN1832" s="171">
        <f>SUM(AM$1:AM1832)</f>
        <v>2516252</v>
      </c>
    </row>
    <row r="1833" spans="39:40" x14ac:dyDescent="0.2">
      <c r="AM1833" s="171">
        <f t="shared" si="39"/>
        <v>2749</v>
      </c>
      <c r="AN1833" s="171">
        <f>SUM(AM$1:AM1833)</f>
        <v>2519001</v>
      </c>
    </row>
    <row r="1834" spans="39:40" x14ac:dyDescent="0.2">
      <c r="AM1834" s="171">
        <f t="shared" si="39"/>
        <v>2749</v>
      </c>
      <c r="AN1834" s="171">
        <f>SUM(AM$1:AM1834)</f>
        <v>2521750</v>
      </c>
    </row>
    <row r="1835" spans="39:40" x14ac:dyDescent="0.2">
      <c r="AM1835" s="171">
        <f t="shared" si="39"/>
        <v>2752</v>
      </c>
      <c r="AN1835" s="171">
        <f>SUM(AM$1:AM1835)</f>
        <v>2524502</v>
      </c>
    </row>
    <row r="1836" spans="39:40" x14ac:dyDescent="0.2">
      <c r="AM1836" s="171">
        <f t="shared" si="39"/>
        <v>2752</v>
      </c>
      <c r="AN1836" s="171">
        <f>SUM(AM$1:AM1836)</f>
        <v>2527254</v>
      </c>
    </row>
    <row r="1837" spans="39:40" x14ac:dyDescent="0.2">
      <c r="AM1837" s="171">
        <f t="shared" si="39"/>
        <v>2755</v>
      </c>
      <c r="AN1837" s="171">
        <f>SUM(AM$1:AM1837)</f>
        <v>2530009</v>
      </c>
    </row>
    <row r="1838" spans="39:40" x14ac:dyDescent="0.2">
      <c r="AM1838" s="171">
        <f t="shared" si="39"/>
        <v>2755</v>
      </c>
      <c r="AN1838" s="171">
        <f>SUM(AM$1:AM1838)</f>
        <v>2532764</v>
      </c>
    </row>
    <row r="1839" spans="39:40" x14ac:dyDescent="0.2">
      <c r="AM1839" s="171">
        <f t="shared" si="39"/>
        <v>2758</v>
      </c>
      <c r="AN1839" s="171">
        <f>SUM(AM$1:AM1839)</f>
        <v>2535522</v>
      </c>
    </row>
    <row r="1840" spans="39:40" x14ac:dyDescent="0.2">
      <c r="AM1840" s="171">
        <f t="shared" si="39"/>
        <v>2758</v>
      </c>
      <c r="AN1840" s="171">
        <f>SUM(AM$1:AM1840)</f>
        <v>2538280</v>
      </c>
    </row>
    <row r="1841" spans="39:40" x14ac:dyDescent="0.2">
      <c r="AM1841" s="171">
        <f t="shared" si="39"/>
        <v>2761</v>
      </c>
      <c r="AN1841" s="171">
        <f>SUM(AM$1:AM1841)</f>
        <v>2541041</v>
      </c>
    </row>
    <row r="1842" spans="39:40" x14ac:dyDescent="0.2">
      <c r="AM1842" s="171">
        <f t="shared" si="39"/>
        <v>2761</v>
      </c>
      <c r="AN1842" s="171">
        <f>SUM(AM$1:AM1842)</f>
        <v>2543802</v>
      </c>
    </row>
    <row r="1843" spans="39:40" x14ac:dyDescent="0.2">
      <c r="AM1843" s="171">
        <f t="shared" si="39"/>
        <v>2764</v>
      </c>
      <c r="AN1843" s="171">
        <f>SUM(AM$1:AM1843)</f>
        <v>2546566</v>
      </c>
    </row>
    <row r="1844" spans="39:40" x14ac:dyDescent="0.2">
      <c r="AM1844" s="171">
        <f t="shared" si="39"/>
        <v>2764</v>
      </c>
      <c r="AN1844" s="171">
        <f>SUM(AM$1:AM1844)</f>
        <v>2549330</v>
      </c>
    </row>
    <row r="1845" spans="39:40" x14ac:dyDescent="0.2">
      <c r="AM1845" s="171">
        <f t="shared" si="39"/>
        <v>2767</v>
      </c>
      <c r="AN1845" s="171">
        <f>SUM(AM$1:AM1845)</f>
        <v>2552097</v>
      </c>
    </row>
    <row r="1846" spans="39:40" x14ac:dyDescent="0.2">
      <c r="AM1846" s="171">
        <f t="shared" si="39"/>
        <v>2767</v>
      </c>
      <c r="AN1846" s="171">
        <f>SUM(AM$1:AM1846)</f>
        <v>2554864</v>
      </c>
    </row>
    <row r="1847" spans="39:40" x14ac:dyDescent="0.2">
      <c r="AM1847" s="171">
        <f t="shared" si="39"/>
        <v>2770</v>
      </c>
      <c r="AN1847" s="171">
        <f>SUM(AM$1:AM1847)</f>
        <v>2557634</v>
      </c>
    </row>
    <row r="1848" spans="39:40" x14ac:dyDescent="0.2">
      <c r="AM1848" s="171">
        <f t="shared" si="39"/>
        <v>2770</v>
      </c>
      <c r="AN1848" s="171">
        <f>SUM(AM$1:AM1848)</f>
        <v>2560404</v>
      </c>
    </row>
    <row r="1849" spans="39:40" x14ac:dyDescent="0.2">
      <c r="AM1849" s="171">
        <f t="shared" si="39"/>
        <v>2773</v>
      </c>
      <c r="AN1849" s="171">
        <f>SUM(AM$1:AM1849)</f>
        <v>2563177</v>
      </c>
    </row>
    <row r="1850" spans="39:40" x14ac:dyDescent="0.2">
      <c r="AM1850" s="171">
        <f t="shared" si="39"/>
        <v>2773</v>
      </c>
      <c r="AN1850" s="171">
        <f>SUM(AM$1:AM1850)</f>
        <v>2565950</v>
      </c>
    </row>
    <row r="1851" spans="39:40" x14ac:dyDescent="0.2">
      <c r="AM1851" s="171">
        <f t="shared" si="39"/>
        <v>2776</v>
      </c>
      <c r="AN1851" s="171">
        <f>SUM(AM$1:AM1851)</f>
        <v>2568726</v>
      </c>
    </row>
    <row r="1852" spans="39:40" x14ac:dyDescent="0.2">
      <c r="AM1852" s="171">
        <f t="shared" si="39"/>
        <v>2776</v>
      </c>
      <c r="AN1852" s="171">
        <f>SUM(AM$1:AM1852)</f>
        <v>2571502</v>
      </c>
    </row>
    <row r="1853" spans="39:40" x14ac:dyDescent="0.2">
      <c r="AM1853" s="171">
        <f t="shared" si="39"/>
        <v>2779</v>
      </c>
      <c r="AN1853" s="171">
        <f>SUM(AM$1:AM1853)</f>
        <v>2574281</v>
      </c>
    </row>
    <row r="1854" spans="39:40" x14ac:dyDescent="0.2">
      <c r="AM1854" s="171">
        <f t="shared" si="39"/>
        <v>2779</v>
      </c>
      <c r="AN1854" s="171">
        <f>SUM(AM$1:AM1854)</f>
        <v>2577060</v>
      </c>
    </row>
    <row r="1855" spans="39:40" x14ac:dyDescent="0.2">
      <c r="AM1855" s="171">
        <f t="shared" si="39"/>
        <v>2782</v>
      </c>
      <c r="AN1855" s="171">
        <f>SUM(AM$1:AM1855)</f>
        <v>2579842</v>
      </c>
    </row>
    <row r="1856" spans="39:40" x14ac:dyDescent="0.2">
      <c r="AM1856" s="171">
        <f t="shared" si="39"/>
        <v>2782</v>
      </c>
      <c r="AN1856" s="171">
        <f>SUM(AM$1:AM1856)</f>
        <v>2582624</v>
      </c>
    </row>
    <row r="1857" spans="39:40" x14ac:dyDescent="0.2">
      <c r="AM1857" s="171">
        <f t="shared" si="39"/>
        <v>2785</v>
      </c>
      <c r="AN1857" s="171">
        <f>SUM(AM$1:AM1857)</f>
        <v>2585409</v>
      </c>
    </row>
    <row r="1858" spans="39:40" x14ac:dyDescent="0.2">
      <c r="AM1858" s="171">
        <f t="shared" ref="AM1858:AM1921" si="40">1+3*ROUNDDOWN(ROW(AM1858)/2.000001,)</f>
        <v>2785</v>
      </c>
      <c r="AN1858" s="171">
        <f>SUM(AM$1:AM1858)</f>
        <v>2588194</v>
      </c>
    </row>
    <row r="1859" spans="39:40" x14ac:dyDescent="0.2">
      <c r="AM1859" s="171">
        <f t="shared" si="40"/>
        <v>2788</v>
      </c>
      <c r="AN1859" s="171">
        <f>SUM(AM$1:AM1859)</f>
        <v>2590982</v>
      </c>
    </row>
    <row r="1860" spans="39:40" x14ac:dyDescent="0.2">
      <c r="AM1860" s="171">
        <f t="shared" si="40"/>
        <v>2788</v>
      </c>
      <c r="AN1860" s="171">
        <f>SUM(AM$1:AM1860)</f>
        <v>2593770</v>
      </c>
    </row>
    <row r="1861" spans="39:40" x14ac:dyDescent="0.2">
      <c r="AM1861" s="171">
        <f t="shared" si="40"/>
        <v>2791</v>
      </c>
      <c r="AN1861" s="171">
        <f>SUM(AM$1:AM1861)</f>
        <v>2596561</v>
      </c>
    </row>
    <row r="1862" spans="39:40" x14ac:dyDescent="0.2">
      <c r="AM1862" s="171">
        <f t="shared" si="40"/>
        <v>2791</v>
      </c>
      <c r="AN1862" s="171">
        <f>SUM(AM$1:AM1862)</f>
        <v>2599352</v>
      </c>
    </row>
    <row r="1863" spans="39:40" x14ac:dyDescent="0.2">
      <c r="AM1863" s="171">
        <f t="shared" si="40"/>
        <v>2794</v>
      </c>
      <c r="AN1863" s="171">
        <f>SUM(AM$1:AM1863)</f>
        <v>2602146</v>
      </c>
    </row>
    <row r="1864" spans="39:40" x14ac:dyDescent="0.2">
      <c r="AM1864" s="171">
        <f t="shared" si="40"/>
        <v>2794</v>
      </c>
      <c r="AN1864" s="171">
        <f>SUM(AM$1:AM1864)</f>
        <v>2604940</v>
      </c>
    </row>
    <row r="1865" spans="39:40" x14ac:dyDescent="0.2">
      <c r="AM1865" s="171">
        <f t="shared" si="40"/>
        <v>2797</v>
      </c>
      <c r="AN1865" s="171">
        <f>SUM(AM$1:AM1865)</f>
        <v>2607737</v>
      </c>
    </row>
    <row r="1866" spans="39:40" x14ac:dyDescent="0.2">
      <c r="AM1866" s="171">
        <f t="shared" si="40"/>
        <v>2797</v>
      </c>
      <c r="AN1866" s="171">
        <f>SUM(AM$1:AM1866)</f>
        <v>2610534</v>
      </c>
    </row>
    <row r="1867" spans="39:40" x14ac:dyDescent="0.2">
      <c r="AM1867" s="171">
        <f t="shared" si="40"/>
        <v>2800</v>
      </c>
      <c r="AN1867" s="171">
        <f>SUM(AM$1:AM1867)</f>
        <v>2613334</v>
      </c>
    </row>
    <row r="1868" spans="39:40" x14ac:dyDescent="0.2">
      <c r="AM1868" s="171">
        <f t="shared" si="40"/>
        <v>2800</v>
      </c>
      <c r="AN1868" s="171">
        <f>SUM(AM$1:AM1868)</f>
        <v>2616134</v>
      </c>
    </row>
    <row r="1869" spans="39:40" x14ac:dyDescent="0.2">
      <c r="AM1869" s="171">
        <f t="shared" si="40"/>
        <v>2803</v>
      </c>
      <c r="AN1869" s="171">
        <f>SUM(AM$1:AM1869)</f>
        <v>2618937</v>
      </c>
    </row>
    <row r="1870" spans="39:40" x14ac:dyDescent="0.2">
      <c r="AM1870" s="171">
        <f t="shared" si="40"/>
        <v>2803</v>
      </c>
      <c r="AN1870" s="171">
        <f>SUM(AM$1:AM1870)</f>
        <v>2621740</v>
      </c>
    </row>
    <row r="1871" spans="39:40" x14ac:dyDescent="0.2">
      <c r="AM1871" s="171">
        <f t="shared" si="40"/>
        <v>2806</v>
      </c>
      <c r="AN1871" s="171">
        <f>SUM(AM$1:AM1871)</f>
        <v>2624546</v>
      </c>
    </row>
    <row r="1872" spans="39:40" x14ac:dyDescent="0.2">
      <c r="AM1872" s="171">
        <f t="shared" si="40"/>
        <v>2806</v>
      </c>
      <c r="AN1872" s="171">
        <f>SUM(AM$1:AM1872)</f>
        <v>2627352</v>
      </c>
    </row>
    <row r="1873" spans="39:40" x14ac:dyDescent="0.2">
      <c r="AM1873" s="171">
        <f t="shared" si="40"/>
        <v>2809</v>
      </c>
      <c r="AN1873" s="171">
        <f>SUM(AM$1:AM1873)</f>
        <v>2630161</v>
      </c>
    </row>
    <row r="1874" spans="39:40" x14ac:dyDescent="0.2">
      <c r="AM1874" s="171">
        <f t="shared" si="40"/>
        <v>2809</v>
      </c>
      <c r="AN1874" s="171">
        <f>SUM(AM$1:AM1874)</f>
        <v>2632970</v>
      </c>
    </row>
    <row r="1875" spans="39:40" x14ac:dyDescent="0.2">
      <c r="AM1875" s="171">
        <f t="shared" si="40"/>
        <v>2812</v>
      </c>
      <c r="AN1875" s="171">
        <f>SUM(AM$1:AM1875)</f>
        <v>2635782</v>
      </c>
    </row>
    <row r="1876" spans="39:40" x14ac:dyDescent="0.2">
      <c r="AM1876" s="171">
        <f t="shared" si="40"/>
        <v>2812</v>
      </c>
      <c r="AN1876" s="171">
        <f>SUM(AM$1:AM1876)</f>
        <v>2638594</v>
      </c>
    </row>
    <row r="1877" spans="39:40" x14ac:dyDescent="0.2">
      <c r="AM1877" s="171">
        <f t="shared" si="40"/>
        <v>2815</v>
      </c>
      <c r="AN1877" s="171">
        <f>SUM(AM$1:AM1877)</f>
        <v>2641409</v>
      </c>
    </row>
    <row r="1878" spans="39:40" x14ac:dyDescent="0.2">
      <c r="AM1878" s="171">
        <f t="shared" si="40"/>
        <v>2815</v>
      </c>
      <c r="AN1878" s="171">
        <f>SUM(AM$1:AM1878)</f>
        <v>2644224</v>
      </c>
    </row>
    <row r="1879" spans="39:40" x14ac:dyDescent="0.2">
      <c r="AM1879" s="171">
        <f t="shared" si="40"/>
        <v>2818</v>
      </c>
      <c r="AN1879" s="171">
        <f>SUM(AM$1:AM1879)</f>
        <v>2647042</v>
      </c>
    </row>
    <row r="1880" spans="39:40" x14ac:dyDescent="0.2">
      <c r="AM1880" s="171">
        <f t="shared" si="40"/>
        <v>2818</v>
      </c>
      <c r="AN1880" s="171">
        <f>SUM(AM$1:AM1880)</f>
        <v>2649860</v>
      </c>
    </row>
    <row r="1881" spans="39:40" x14ac:dyDescent="0.2">
      <c r="AM1881" s="171">
        <f t="shared" si="40"/>
        <v>2821</v>
      </c>
      <c r="AN1881" s="171">
        <f>SUM(AM$1:AM1881)</f>
        <v>2652681</v>
      </c>
    </row>
    <row r="1882" spans="39:40" x14ac:dyDescent="0.2">
      <c r="AM1882" s="171">
        <f t="shared" si="40"/>
        <v>2821</v>
      </c>
      <c r="AN1882" s="171">
        <f>SUM(AM$1:AM1882)</f>
        <v>2655502</v>
      </c>
    </row>
    <row r="1883" spans="39:40" x14ac:dyDescent="0.2">
      <c r="AM1883" s="171">
        <f t="shared" si="40"/>
        <v>2824</v>
      </c>
      <c r="AN1883" s="171">
        <f>SUM(AM$1:AM1883)</f>
        <v>2658326</v>
      </c>
    </row>
    <row r="1884" spans="39:40" x14ac:dyDescent="0.2">
      <c r="AM1884" s="171">
        <f t="shared" si="40"/>
        <v>2824</v>
      </c>
      <c r="AN1884" s="171">
        <f>SUM(AM$1:AM1884)</f>
        <v>2661150</v>
      </c>
    </row>
    <row r="1885" spans="39:40" x14ac:dyDescent="0.2">
      <c r="AM1885" s="171">
        <f t="shared" si="40"/>
        <v>2827</v>
      </c>
      <c r="AN1885" s="171">
        <f>SUM(AM$1:AM1885)</f>
        <v>2663977</v>
      </c>
    </row>
    <row r="1886" spans="39:40" x14ac:dyDescent="0.2">
      <c r="AM1886" s="171">
        <f t="shared" si="40"/>
        <v>2827</v>
      </c>
      <c r="AN1886" s="171">
        <f>SUM(AM$1:AM1886)</f>
        <v>2666804</v>
      </c>
    </row>
    <row r="1887" spans="39:40" x14ac:dyDescent="0.2">
      <c r="AM1887" s="171">
        <f t="shared" si="40"/>
        <v>2830</v>
      </c>
      <c r="AN1887" s="171">
        <f>SUM(AM$1:AM1887)</f>
        <v>2669634</v>
      </c>
    </row>
    <row r="1888" spans="39:40" x14ac:dyDescent="0.2">
      <c r="AM1888" s="171">
        <f t="shared" si="40"/>
        <v>2830</v>
      </c>
      <c r="AN1888" s="171">
        <f>SUM(AM$1:AM1888)</f>
        <v>2672464</v>
      </c>
    </row>
    <row r="1889" spans="39:40" x14ac:dyDescent="0.2">
      <c r="AM1889" s="171">
        <f t="shared" si="40"/>
        <v>2833</v>
      </c>
      <c r="AN1889" s="171">
        <f>SUM(AM$1:AM1889)</f>
        <v>2675297</v>
      </c>
    </row>
    <row r="1890" spans="39:40" x14ac:dyDescent="0.2">
      <c r="AM1890" s="171">
        <f t="shared" si="40"/>
        <v>2833</v>
      </c>
      <c r="AN1890" s="171">
        <f>SUM(AM$1:AM1890)</f>
        <v>2678130</v>
      </c>
    </row>
    <row r="1891" spans="39:40" x14ac:dyDescent="0.2">
      <c r="AM1891" s="171">
        <f t="shared" si="40"/>
        <v>2836</v>
      </c>
      <c r="AN1891" s="171">
        <f>SUM(AM$1:AM1891)</f>
        <v>2680966</v>
      </c>
    </row>
    <row r="1892" spans="39:40" x14ac:dyDescent="0.2">
      <c r="AM1892" s="171">
        <f t="shared" si="40"/>
        <v>2836</v>
      </c>
      <c r="AN1892" s="171">
        <f>SUM(AM$1:AM1892)</f>
        <v>2683802</v>
      </c>
    </row>
    <row r="1893" spans="39:40" x14ac:dyDescent="0.2">
      <c r="AM1893" s="171">
        <f t="shared" si="40"/>
        <v>2839</v>
      </c>
      <c r="AN1893" s="171">
        <f>SUM(AM$1:AM1893)</f>
        <v>2686641</v>
      </c>
    </row>
    <row r="1894" spans="39:40" x14ac:dyDescent="0.2">
      <c r="AM1894" s="171">
        <f t="shared" si="40"/>
        <v>2839</v>
      </c>
      <c r="AN1894" s="171">
        <f>SUM(AM$1:AM1894)</f>
        <v>2689480</v>
      </c>
    </row>
    <row r="1895" spans="39:40" x14ac:dyDescent="0.2">
      <c r="AM1895" s="171">
        <f t="shared" si="40"/>
        <v>2842</v>
      </c>
      <c r="AN1895" s="171">
        <f>SUM(AM$1:AM1895)</f>
        <v>2692322</v>
      </c>
    </row>
    <row r="1896" spans="39:40" x14ac:dyDescent="0.2">
      <c r="AM1896" s="171">
        <f t="shared" si="40"/>
        <v>2842</v>
      </c>
      <c r="AN1896" s="171">
        <f>SUM(AM$1:AM1896)</f>
        <v>2695164</v>
      </c>
    </row>
    <row r="1897" spans="39:40" x14ac:dyDescent="0.2">
      <c r="AM1897" s="171">
        <f t="shared" si="40"/>
        <v>2845</v>
      </c>
      <c r="AN1897" s="171">
        <f>SUM(AM$1:AM1897)</f>
        <v>2698009</v>
      </c>
    </row>
    <row r="1898" spans="39:40" x14ac:dyDescent="0.2">
      <c r="AM1898" s="171">
        <f t="shared" si="40"/>
        <v>2845</v>
      </c>
      <c r="AN1898" s="171">
        <f>SUM(AM$1:AM1898)</f>
        <v>2700854</v>
      </c>
    </row>
    <row r="1899" spans="39:40" x14ac:dyDescent="0.2">
      <c r="AM1899" s="171">
        <f t="shared" si="40"/>
        <v>2848</v>
      </c>
      <c r="AN1899" s="171">
        <f>SUM(AM$1:AM1899)</f>
        <v>2703702</v>
      </c>
    </row>
    <row r="1900" spans="39:40" x14ac:dyDescent="0.2">
      <c r="AM1900" s="171">
        <f t="shared" si="40"/>
        <v>2848</v>
      </c>
      <c r="AN1900" s="171">
        <f>SUM(AM$1:AM1900)</f>
        <v>2706550</v>
      </c>
    </row>
    <row r="1901" spans="39:40" x14ac:dyDescent="0.2">
      <c r="AM1901" s="171">
        <f t="shared" si="40"/>
        <v>2851</v>
      </c>
      <c r="AN1901" s="171">
        <f>SUM(AM$1:AM1901)</f>
        <v>2709401</v>
      </c>
    </row>
    <row r="1902" spans="39:40" x14ac:dyDescent="0.2">
      <c r="AM1902" s="171">
        <f t="shared" si="40"/>
        <v>2851</v>
      </c>
      <c r="AN1902" s="171">
        <f>SUM(AM$1:AM1902)</f>
        <v>2712252</v>
      </c>
    </row>
    <row r="1903" spans="39:40" x14ac:dyDescent="0.2">
      <c r="AM1903" s="171">
        <f t="shared" si="40"/>
        <v>2854</v>
      </c>
      <c r="AN1903" s="171">
        <f>SUM(AM$1:AM1903)</f>
        <v>2715106</v>
      </c>
    </row>
    <row r="1904" spans="39:40" x14ac:dyDescent="0.2">
      <c r="AM1904" s="171">
        <f t="shared" si="40"/>
        <v>2854</v>
      </c>
      <c r="AN1904" s="171">
        <f>SUM(AM$1:AM1904)</f>
        <v>2717960</v>
      </c>
    </row>
    <row r="1905" spans="39:40" x14ac:dyDescent="0.2">
      <c r="AM1905" s="171">
        <f t="shared" si="40"/>
        <v>2857</v>
      </c>
      <c r="AN1905" s="171">
        <f>SUM(AM$1:AM1905)</f>
        <v>2720817</v>
      </c>
    </row>
    <row r="1906" spans="39:40" x14ac:dyDescent="0.2">
      <c r="AM1906" s="171">
        <f t="shared" si="40"/>
        <v>2857</v>
      </c>
      <c r="AN1906" s="171">
        <f>SUM(AM$1:AM1906)</f>
        <v>2723674</v>
      </c>
    </row>
    <row r="1907" spans="39:40" x14ac:dyDescent="0.2">
      <c r="AM1907" s="171">
        <f t="shared" si="40"/>
        <v>2860</v>
      </c>
      <c r="AN1907" s="171">
        <f>SUM(AM$1:AM1907)</f>
        <v>2726534</v>
      </c>
    </row>
    <row r="1908" spans="39:40" x14ac:dyDescent="0.2">
      <c r="AM1908" s="171">
        <f t="shared" si="40"/>
        <v>2860</v>
      </c>
      <c r="AN1908" s="171">
        <f>SUM(AM$1:AM1908)</f>
        <v>2729394</v>
      </c>
    </row>
    <row r="1909" spans="39:40" x14ac:dyDescent="0.2">
      <c r="AM1909" s="171">
        <f t="shared" si="40"/>
        <v>2863</v>
      </c>
      <c r="AN1909" s="171">
        <f>SUM(AM$1:AM1909)</f>
        <v>2732257</v>
      </c>
    </row>
    <row r="1910" spans="39:40" x14ac:dyDescent="0.2">
      <c r="AM1910" s="171">
        <f t="shared" si="40"/>
        <v>2863</v>
      </c>
      <c r="AN1910" s="171">
        <f>SUM(AM$1:AM1910)</f>
        <v>2735120</v>
      </c>
    </row>
    <row r="1911" spans="39:40" x14ac:dyDescent="0.2">
      <c r="AM1911" s="171">
        <f t="shared" si="40"/>
        <v>2866</v>
      </c>
      <c r="AN1911" s="171">
        <f>SUM(AM$1:AM1911)</f>
        <v>2737986</v>
      </c>
    </row>
    <row r="1912" spans="39:40" x14ac:dyDescent="0.2">
      <c r="AM1912" s="171">
        <f t="shared" si="40"/>
        <v>2866</v>
      </c>
      <c r="AN1912" s="171">
        <f>SUM(AM$1:AM1912)</f>
        <v>2740852</v>
      </c>
    </row>
    <row r="1913" spans="39:40" x14ac:dyDescent="0.2">
      <c r="AM1913" s="171">
        <f t="shared" si="40"/>
        <v>2869</v>
      </c>
      <c r="AN1913" s="171">
        <f>SUM(AM$1:AM1913)</f>
        <v>2743721</v>
      </c>
    </row>
    <row r="1914" spans="39:40" x14ac:dyDescent="0.2">
      <c r="AM1914" s="171">
        <f t="shared" si="40"/>
        <v>2869</v>
      </c>
      <c r="AN1914" s="171">
        <f>SUM(AM$1:AM1914)</f>
        <v>2746590</v>
      </c>
    </row>
    <row r="1915" spans="39:40" x14ac:dyDescent="0.2">
      <c r="AM1915" s="171">
        <f t="shared" si="40"/>
        <v>2872</v>
      </c>
      <c r="AN1915" s="171">
        <f>SUM(AM$1:AM1915)</f>
        <v>2749462</v>
      </c>
    </row>
    <row r="1916" spans="39:40" x14ac:dyDescent="0.2">
      <c r="AM1916" s="171">
        <f t="shared" si="40"/>
        <v>2872</v>
      </c>
      <c r="AN1916" s="171">
        <f>SUM(AM$1:AM1916)</f>
        <v>2752334</v>
      </c>
    </row>
    <row r="1917" spans="39:40" x14ac:dyDescent="0.2">
      <c r="AM1917" s="171">
        <f t="shared" si="40"/>
        <v>2875</v>
      </c>
      <c r="AN1917" s="171">
        <f>SUM(AM$1:AM1917)</f>
        <v>2755209</v>
      </c>
    </row>
    <row r="1918" spans="39:40" x14ac:dyDescent="0.2">
      <c r="AM1918" s="171">
        <f t="shared" si="40"/>
        <v>2875</v>
      </c>
      <c r="AN1918" s="171">
        <f>SUM(AM$1:AM1918)</f>
        <v>2758084</v>
      </c>
    </row>
    <row r="1919" spans="39:40" x14ac:dyDescent="0.2">
      <c r="AM1919" s="171">
        <f t="shared" si="40"/>
        <v>2878</v>
      </c>
      <c r="AN1919" s="171">
        <f>SUM(AM$1:AM1919)</f>
        <v>2760962</v>
      </c>
    </row>
    <row r="1920" spans="39:40" x14ac:dyDescent="0.2">
      <c r="AM1920" s="171">
        <f t="shared" si="40"/>
        <v>2878</v>
      </c>
      <c r="AN1920" s="171">
        <f>SUM(AM$1:AM1920)</f>
        <v>2763840</v>
      </c>
    </row>
    <row r="1921" spans="39:40" x14ac:dyDescent="0.2">
      <c r="AM1921" s="171">
        <f t="shared" si="40"/>
        <v>2881</v>
      </c>
      <c r="AN1921" s="171">
        <f>SUM(AM$1:AM1921)</f>
        <v>2766721</v>
      </c>
    </row>
    <row r="1922" spans="39:40" x14ac:dyDescent="0.2">
      <c r="AM1922" s="171">
        <f t="shared" ref="AM1922:AM1985" si="41">1+3*ROUNDDOWN(ROW(AM1922)/2.000001,)</f>
        <v>2881</v>
      </c>
      <c r="AN1922" s="171">
        <f>SUM(AM$1:AM1922)</f>
        <v>2769602</v>
      </c>
    </row>
    <row r="1923" spans="39:40" x14ac:dyDescent="0.2">
      <c r="AM1923" s="171">
        <f t="shared" si="41"/>
        <v>2884</v>
      </c>
      <c r="AN1923" s="171">
        <f>SUM(AM$1:AM1923)</f>
        <v>2772486</v>
      </c>
    </row>
    <row r="1924" spans="39:40" x14ac:dyDescent="0.2">
      <c r="AM1924" s="171">
        <f t="shared" si="41"/>
        <v>2884</v>
      </c>
      <c r="AN1924" s="171">
        <f>SUM(AM$1:AM1924)</f>
        <v>2775370</v>
      </c>
    </row>
    <row r="1925" spans="39:40" x14ac:dyDescent="0.2">
      <c r="AM1925" s="171">
        <f t="shared" si="41"/>
        <v>2887</v>
      </c>
      <c r="AN1925" s="171">
        <f>SUM(AM$1:AM1925)</f>
        <v>2778257</v>
      </c>
    </row>
    <row r="1926" spans="39:40" x14ac:dyDescent="0.2">
      <c r="AM1926" s="171">
        <f t="shared" si="41"/>
        <v>2887</v>
      </c>
      <c r="AN1926" s="171">
        <f>SUM(AM$1:AM1926)</f>
        <v>2781144</v>
      </c>
    </row>
    <row r="1927" spans="39:40" x14ac:dyDescent="0.2">
      <c r="AM1927" s="171">
        <f t="shared" si="41"/>
        <v>2890</v>
      </c>
      <c r="AN1927" s="171">
        <f>SUM(AM$1:AM1927)</f>
        <v>2784034</v>
      </c>
    </row>
    <row r="1928" spans="39:40" x14ac:dyDescent="0.2">
      <c r="AM1928" s="171">
        <f t="shared" si="41"/>
        <v>2890</v>
      </c>
      <c r="AN1928" s="171">
        <f>SUM(AM$1:AM1928)</f>
        <v>2786924</v>
      </c>
    </row>
    <row r="1929" spans="39:40" x14ac:dyDescent="0.2">
      <c r="AM1929" s="171">
        <f t="shared" si="41"/>
        <v>2893</v>
      </c>
      <c r="AN1929" s="171">
        <f>SUM(AM$1:AM1929)</f>
        <v>2789817</v>
      </c>
    </row>
    <row r="1930" spans="39:40" x14ac:dyDescent="0.2">
      <c r="AM1930" s="171">
        <f t="shared" si="41"/>
        <v>2893</v>
      </c>
      <c r="AN1930" s="171">
        <f>SUM(AM$1:AM1930)</f>
        <v>2792710</v>
      </c>
    </row>
    <row r="1931" spans="39:40" x14ac:dyDescent="0.2">
      <c r="AM1931" s="171">
        <f t="shared" si="41"/>
        <v>2896</v>
      </c>
      <c r="AN1931" s="171">
        <f>SUM(AM$1:AM1931)</f>
        <v>2795606</v>
      </c>
    </row>
    <row r="1932" spans="39:40" x14ac:dyDescent="0.2">
      <c r="AM1932" s="171">
        <f t="shared" si="41"/>
        <v>2896</v>
      </c>
      <c r="AN1932" s="171">
        <f>SUM(AM$1:AM1932)</f>
        <v>2798502</v>
      </c>
    </row>
    <row r="1933" spans="39:40" x14ac:dyDescent="0.2">
      <c r="AM1933" s="171">
        <f t="shared" si="41"/>
        <v>2899</v>
      </c>
      <c r="AN1933" s="171">
        <f>SUM(AM$1:AM1933)</f>
        <v>2801401</v>
      </c>
    </row>
    <row r="1934" spans="39:40" x14ac:dyDescent="0.2">
      <c r="AM1934" s="171">
        <f t="shared" si="41"/>
        <v>2899</v>
      </c>
      <c r="AN1934" s="171">
        <f>SUM(AM$1:AM1934)</f>
        <v>2804300</v>
      </c>
    </row>
    <row r="1935" spans="39:40" x14ac:dyDescent="0.2">
      <c r="AM1935" s="171">
        <f t="shared" si="41"/>
        <v>2902</v>
      </c>
      <c r="AN1935" s="171">
        <f>SUM(AM$1:AM1935)</f>
        <v>2807202</v>
      </c>
    </row>
    <row r="1936" spans="39:40" x14ac:dyDescent="0.2">
      <c r="AM1936" s="171">
        <f t="shared" si="41"/>
        <v>2902</v>
      </c>
      <c r="AN1936" s="171">
        <f>SUM(AM$1:AM1936)</f>
        <v>2810104</v>
      </c>
    </row>
    <row r="1937" spans="39:40" x14ac:dyDescent="0.2">
      <c r="AM1937" s="171">
        <f t="shared" si="41"/>
        <v>2905</v>
      </c>
      <c r="AN1937" s="171">
        <f>SUM(AM$1:AM1937)</f>
        <v>2813009</v>
      </c>
    </row>
    <row r="1938" spans="39:40" x14ac:dyDescent="0.2">
      <c r="AM1938" s="171">
        <f t="shared" si="41"/>
        <v>2905</v>
      </c>
      <c r="AN1938" s="171">
        <f>SUM(AM$1:AM1938)</f>
        <v>2815914</v>
      </c>
    </row>
    <row r="1939" spans="39:40" x14ac:dyDescent="0.2">
      <c r="AM1939" s="171">
        <f t="shared" si="41"/>
        <v>2908</v>
      </c>
      <c r="AN1939" s="171">
        <f>SUM(AM$1:AM1939)</f>
        <v>2818822</v>
      </c>
    </row>
    <row r="1940" spans="39:40" x14ac:dyDescent="0.2">
      <c r="AM1940" s="171">
        <f t="shared" si="41"/>
        <v>2908</v>
      </c>
      <c r="AN1940" s="171">
        <f>SUM(AM$1:AM1940)</f>
        <v>2821730</v>
      </c>
    </row>
    <row r="1941" spans="39:40" x14ac:dyDescent="0.2">
      <c r="AM1941" s="171">
        <f t="shared" si="41"/>
        <v>2911</v>
      </c>
      <c r="AN1941" s="171">
        <f>SUM(AM$1:AM1941)</f>
        <v>2824641</v>
      </c>
    </row>
    <row r="1942" spans="39:40" x14ac:dyDescent="0.2">
      <c r="AM1942" s="171">
        <f t="shared" si="41"/>
        <v>2911</v>
      </c>
      <c r="AN1942" s="171">
        <f>SUM(AM$1:AM1942)</f>
        <v>2827552</v>
      </c>
    </row>
    <row r="1943" spans="39:40" x14ac:dyDescent="0.2">
      <c r="AM1943" s="171">
        <f t="shared" si="41"/>
        <v>2914</v>
      </c>
      <c r="AN1943" s="171">
        <f>SUM(AM$1:AM1943)</f>
        <v>2830466</v>
      </c>
    </row>
    <row r="1944" spans="39:40" x14ac:dyDescent="0.2">
      <c r="AM1944" s="171">
        <f t="shared" si="41"/>
        <v>2914</v>
      </c>
      <c r="AN1944" s="171">
        <f>SUM(AM$1:AM1944)</f>
        <v>2833380</v>
      </c>
    </row>
    <row r="1945" spans="39:40" x14ac:dyDescent="0.2">
      <c r="AM1945" s="171">
        <f t="shared" si="41"/>
        <v>2917</v>
      </c>
      <c r="AN1945" s="171">
        <f>SUM(AM$1:AM1945)</f>
        <v>2836297</v>
      </c>
    </row>
    <row r="1946" spans="39:40" x14ac:dyDescent="0.2">
      <c r="AM1946" s="171">
        <f t="shared" si="41"/>
        <v>2917</v>
      </c>
      <c r="AN1946" s="171">
        <f>SUM(AM$1:AM1946)</f>
        <v>2839214</v>
      </c>
    </row>
    <row r="1947" spans="39:40" x14ac:dyDescent="0.2">
      <c r="AM1947" s="171">
        <f t="shared" si="41"/>
        <v>2920</v>
      </c>
      <c r="AN1947" s="171">
        <f>SUM(AM$1:AM1947)</f>
        <v>2842134</v>
      </c>
    </row>
    <row r="1948" spans="39:40" x14ac:dyDescent="0.2">
      <c r="AM1948" s="171">
        <f t="shared" si="41"/>
        <v>2920</v>
      </c>
      <c r="AN1948" s="171">
        <f>SUM(AM$1:AM1948)</f>
        <v>2845054</v>
      </c>
    </row>
    <row r="1949" spans="39:40" x14ac:dyDescent="0.2">
      <c r="AM1949" s="171">
        <f t="shared" si="41"/>
        <v>2923</v>
      </c>
      <c r="AN1949" s="171">
        <f>SUM(AM$1:AM1949)</f>
        <v>2847977</v>
      </c>
    </row>
    <row r="1950" spans="39:40" x14ac:dyDescent="0.2">
      <c r="AM1950" s="171">
        <f t="shared" si="41"/>
        <v>2923</v>
      </c>
      <c r="AN1950" s="171">
        <f>SUM(AM$1:AM1950)</f>
        <v>2850900</v>
      </c>
    </row>
    <row r="1951" spans="39:40" x14ac:dyDescent="0.2">
      <c r="AM1951" s="171">
        <f t="shared" si="41"/>
        <v>2926</v>
      </c>
      <c r="AN1951" s="171">
        <f>SUM(AM$1:AM1951)</f>
        <v>2853826</v>
      </c>
    </row>
    <row r="1952" spans="39:40" x14ac:dyDescent="0.2">
      <c r="AM1952" s="171">
        <f t="shared" si="41"/>
        <v>2926</v>
      </c>
      <c r="AN1952" s="171">
        <f>SUM(AM$1:AM1952)</f>
        <v>2856752</v>
      </c>
    </row>
    <row r="1953" spans="39:40" x14ac:dyDescent="0.2">
      <c r="AM1953" s="171">
        <f t="shared" si="41"/>
        <v>2929</v>
      </c>
      <c r="AN1953" s="171">
        <f>SUM(AM$1:AM1953)</f>
        <v>2859681</v>
      </c>
    </row>
    <row r="1954" spans="39:40" x14ac:dyDescent="0.2">
      <c r="AM1954" s="171">
        <f t="shared" si="41"/>
        <v>2929</v>
      </c>
      <c r="AN1954" s="171">
        <f>SUM(AM$1:AM1954)</f>
        <v>2862610</v>
      </c>
    </row>
    <row r="1955" spans="39:40" x14ac:dyDescent="0.2">
      <c r="AM1955" s="171">
        <f t="shared" si="41"/>
        <v>2932</v>
      </c>
      <c r="AN1955" s="171">
        <f>SUM(AM$1:AM1955)</f>
        <v>2865542</v>
      </c>
    </row>
    <row r="1956" spans="39:40" x14ac:dyDescent="0.2">
      <c r="AM1956" s="171">
        <f t="shared" si="41"/>
        <v>2932</v>
      </c>
      <c r="AN1956" s="171">
        <f>SUM(AM$1:AM1956)</f>
        <v>2868474</v>
      </c>
    </row>
    <row r="1957" spans="39:40" x14ac:dyDescent="0.2">
      <c r="AM1957" s="171">
        <f t="shared" si="41"/>
        <v>2935</v>
      </c>
      <c r="AN1957" s="171">
        <f>SUM(AM$1:AM1957)</f>
        <v>2871409</v>
      </c>
    </row>
    <row r="1958" spans="39:40" x14ac:dyDescent="0.2">
      <c r="AM1958" s="171">
        <f t="shared" si="41"/>
        <v>2935</v>
      </c>
      <c r="AN1958" s="171">
        <f>SUM(AM$1:AM1958)</f>
        <v>2874344</v>
      </c>
    </row>
    <row r="1959" spans="39:40" x14ac:dyDescent="0.2">
      <c r="AM1959" s="171">
        <f t="shared" si="41"/>
        <v>2938</v>
      </c>
      <c r="AN1959" s="171">
        <f>SUM(AM$1:AM1959)</f>
        <v>2877282</v>
      </c>
    </row>
    <row r="1960" spans="39:40" x14ac:dyDescent="0.2">
      <c r="AM1960" s="171">
        <f t="shared" si="41"/>
        <v>2938</v>
      </c>
      <c r="AN1960" s="171">
        <f>SUM(AM$1:AM1960)</f>
        <v>2880220</v>
      </c>
    </row>
    <row r="1961" spans="39:40" x14ac:dyDescent="0.2">
      <c r="AM1961" s="171">
        <f t="shared" si="41"/>
        <v>2941</v>
      </c>
      <c r="AN1961" s="171">
        <f>SUM(AM$1:AM1961)</f>
        <v>2883161</v>
      </c>
    </row>
    <row r="1962" spans="39:40" x14ac:dyDescent="0.2">
      <c r="AM1962" s="171">
        <f t="shared" si="41"/>
        <v>2941</v>
      </c>
      <c r="AN1962" s="171">
        <f>SUM(AM$1:AM1962)</f>
        <v>2886102</v>
      </c>
    </row>
    <row r="1963" spans="39:40" x14ac:dyDescent="0.2">
      <c r="AM1963" s="171">
        <f t="shared" si="41"/>
        <v>2944</v>
      </c>
      <c r="AN1963" s="171">
        <f>SUM(AM$1:AM1963)</f>
        <v>2889046</v>
      </c>
    </row>
    <row r="1964" spans="39:40" x14ac:dyDescent="0.2">
      <c r="AM1964" s="171">
        <f t="shared" si="41"/>
        <v>2944</v>
      </c>
      <c r="AN1964" s="171">
        <f>SUM(AM$1:AM1964)</f>
        <v>2891990</v>
      </c>
    </row>
    <row r="1965" spans="39:40" x14ac:dyDescent="0.2">
      <c r="AM1965" s="171">
        <f t="shared" si="41"/>
        <v>2947</v>
      </c>
      <c r="AN1965" s="171">
        <f>SUM(AM$1:AM1965)</f>
        <v>2894937</v>
      </c>
    </row>
    <row r="1966" spans="39:40" x14ac:dyDescent="0.2">
      <c r="AM1966" s="171">
        <f t="shared" si="41"/>
        <v>2947</v>
      </c>
      <c r="AN1966" s="171">
        <f>SUM(AM$1:AM1966)</f>
        <v>2897884</v>
      </c>
    </row>
    <row r="1967" spans="39:40" x14ac:dyDescent="0.2">
      <c r="AM1967" s="171">
        <f t="shared" si="41"/>
        <v>2950</v>
      </c>
      <c r="AN1967" s="171">
        <f>SUM(AM$1:AM1967)</f>
        <v>2900834</v>
      </c>
    </row>
    <row r="1968" spans="39:40" x14ac:dyDescent="0.2">
      <c r="AM1968" s="171">
        <f t="shared" si="41"/>
        <v>2950</v>
      </c>
      <c r="AN1968" s="171">
        <f>SUM(AM$1:AM1968)</f>
        <v>2903784</v>
      </c>
    </row>
    <row r="1969" spans="39:40" x14ac:dyDescent="0.2">
      <c r="AM1969" s="171">
        <f t="shared" si="41"/>
        <v>2953</v>
      </c>
      <c r="AN1969" s="171">
        <f>SUM(AM$1:AM1969)</f>
        <v>2906737</v>
      </c>
    </row>
    <row r="1970" spans="39:40" x14ac:dyDescent="0.2">
      <c r="AM1970" s="171">
        <f t="shared" si="41"/>
        <v>2953</v>
      </c>
      <c r="AN1970" s="171">
        <f>SUM(AM$1:AM1970)</f>
        <v>2909690</v>
      </c>
    </row>
    <row r="1971" spans="39:40" x14ac:dyDescent="0.2">
      <c r="AM1971" s="171">
        <f t="shared" si="41"/>
        <v>2956</v>
      </c>
      <c r="AN1971" s="171">
        <f>SUM(AM$1:AM1971)</f>
        <v>2912646</v>
      </c>
    </row>
    <row r="1972" spans="39:40" x14ac:dyDescent="0.2">
      <c r="AM1972" s="171">
        <f t="shared" si="41"/>
        <v>2956</v>
      </c>
      <c r="AN1972" s="171">
        <f>SUM(AM$1:AM1972)</f>
        <v>2915602</v>
      </c>
    </row>
    <row r="1973" spans="39:40" x14ac:dyDescent="0.2">
      <c r="AM1973" s="171">
        <f t="shared" si="41"/>
        <v>2959</v>
      </c>
      <c r="AN1973" s="171">
        <f>SUM(AM$1:AM1973)</f>
        <v>2918561</v>
      </c>
    </row>
    <row r="1974" spans="39:40" x14ac:dyDescent="0.2">
      <c r="AM1974" s="171">
        <f t="shared" si="41"/>
        <v>2959</v>
      </c>
      <c r="AN1974" s="171">
        <f>SUM(AM$1:AM1974)</f>
        <v>2921520</v>
      </c>
    </row>
    <row r="1975" spans="39:40" x14ac:dyDescent="0.2">
      <c r="AM1975" s="171">
        <f t="shared" si="41"/>
        <v>2962</v>
      </c>
      <c r="AN1975" s="171">
        <f>SUM(AM$1:AM1975)</f>
        <v>2924482</v>
      </c>
    </row>
    <row r="1976" spans="39:40" x14ac:dyDescent="0.2">
      <c r="AM1976" s="171">
        <f t="shared" si="41"/>
        <v>2962</v>
      </c>
      <c r="AN1976" s="171">
        <f>SUM(AM$1:AM1976)</f>
        <v>2927444</v>
      </c>
    </row>
    <row r="1977" spans="39:40" x14ac:dyDescent="0.2">
      <c r="AM1977" s="171">
        <f t="shared" si="41"/>
        <v>2965</v>
      </c>
      <c r="AN1977" s="171">
        <f>SUM(AM$1:AM1977)</f>
        <v>2930409</v>
      </c>
    </row>
    <row r="1978" spans="39:40" x14ac:dyDescent="0.2">
      <c r="AM1978" s="171">
        <f t="shared" si="41"/>
        <v>2965</v>
      </c>
      <c r="AN1978" s="171">
        <f>SUM(AM$1:AM1978)</f>
        <v>2933374</v>
      </c>
    </row>
    <row r="1979" spans="39:40" x14ac:dyDescent="0.2">
      <c r="AM1979" s="171">
        <f t="shared" si="41"/>
        <v>2968</v>
      </c>
      <c r="AN1979" s="171">
        <f>SUM(AM$1:AM1979)</f>
        <v>2936342</v>
      </c>
    </row>
    <row r="1980" spans="39:40" x14ac:dyDescent="0.2">
      <c r="AM1980" s="171">
        <f t="shared" si="41"/>
        <v>2968</v>
      </c>
      <c r="AN1980" s="171">
        <f>SUM(AM$1:AM1980)</f>
        <v>2939310</v>
      </c>
    </row>
    <row r="1981" spans="39:40" x14ac:dyDescent="0.2">
      <c r="AM1981" s="171">
        <f t="shared" si="41"/>
        <v>2971</v>
      </c>
      <c r="AN1981" s="171">
        <f>SUM(AM$1:AM1981)</f>
        <v>2942281</v>
      </c>
    </row>
    <row r="1982" spans="39:40" x14ac:dyDescent="0.2">
      <c r="AM1982" s="171">
        <f t="shared" si="41"/>
        <v>2971</v>
      </c>
      <c r="AN1982" s="171">
        <f>SUM(AM$1:AM1982)</f>
        <v>2945252</v>
      </c>
    </row>
    <row r="1983" spans="39:40" x14ac:dyDescent="0.2">
      <c r="AM1983" s="171">
        <f t="shared" si="41"/>
        <v>2974</v>
      </c>
      <c r="AN1983" s="171">
        <f>SUM(AM$1:AM1983)</f>
        <v>2948226</v>
      </c>
    </row>
    <row r="1984" spans="39:40" x14ac:dyDescent="0.2">
      <c r="AM1984" s="171">
        <f t="shared" si="41"/>
        <v>2974</v>
      </c>
      <c r="AN1984" s="171">
        <f>SUM(AM$1:AM1984)</f>
        <v>2951200</v>
      </c>
    </row>
    <row r="1985" spans="39:40" x14ac:dyDescent="0.2">
      <c r="AM1985" s="171">
        <f t="shared" si="41"/>
        <v>2977</v>
      </c>
      <c r="AN1985" s="171">
        <f>SUM(AM$1:AM1985)</f>
        <v>2954177</v>
      </c>
    </row>
    <row r="1986" spans="39:40" x14ac:dyDescent="0.2">
      <c r="AM1986" s="171">
        <f t="shared" ref="AM1986:AM2001" si="42">1+3*ROUNDDOWN(ROW(AM1986)/2.000001,)</f>
        <v>2977</v>
      </c>
      <c r="AN1986" s="171">
        <f>SUM(AM$1:AM1986)</f>
        <v>2957154</v>
      </c>
    </row>
    <row r="1987" spans="39:40" x14ac:dyDescent="0.2">
      <c r="AM1987" s="171">
        <f t="shared" si="42"/>
        <v>2980</v>
      </c>
      <c r="AN1987" s="171">
        <f>SUM(AM$1:AM1987)</f>
        <v>2960134</v>
      </c>
    </row>
    <row r="1988" spans="39:40" x14ac:dyDescent="0.2">
      <c r="AM1988" s="171">
        <f t="shared" si="42"/>
        <v>2980</v>
      </c>
      <c r="AN1988" s="171">
        <f>SUM(AM$1:AM1988)</f>
        <v>2963114</v>
      </c>
    </row>
    <row r="1989" spans="39:40" x14ac:dyDescent="0.2">
      <c r="AM1989" s="171">
        <f t="shared" si="42"/>
        <v>2983</v>
      </c>
      <c r="AN1989" s="171">
        <f>SUM(AM$1:AM1989)</f>
        <v>2966097</v>
      </c>
    </row>
    <row r="1990" spans="39:40" x14ac:dyDescent="0.2">
      <c r="AM1990" s="171">
        <f t="shared" si="42"/>
        <v>2983</v>
      </c>
      <c r="AN1990" s="171">
        <f>SUM(AM$1:AM1990)</f>
        <v>2969080</v>
      </c>
    </row>
    <row r="1991" spans="39:40" x14ac:dyDescent="0.2">
      <c r="AM1991" s="171">
        <f t="shared" si="42"/>
        <v>2986</v>
      </c>
      <c r="AN1991" s="171">
        <f>SUM(AM$1:AM1991)</f>
        <v>2972066</v>
      </c>
    </row>
    <row r="1992" spans="39:40" x14ac:dyDescent="0.2">
      <c r="AM1992" s="171">
        <f t="shared" si="42"/>
        <v>2986</v>
      </c>
      <c r="AN1992" s="171">
        <f>SUM(AM$1:AM1992)</f>
        <v>2975052</v>
      </c>
    </row>
    <row r="1993" spans="39:40" x14ac:dyDescent="0.2">
      <c r="AM1993" s="171">
        <f t="shared" si="42"/>
        <v>2989</v>
      </c>
      <c r="AN1993" s="171">
        <f>SUM(AM$1:AM1993)</f>
        <v>2978041</v>
      </c>
    </row>
    <row r="1994" spans="39:40" x14ac:dyDescent="0.2">
      <c r="AM1994" s="171">
        <f t="shared" si="42"/>
        <v>2989</v>
      </c>
      <c r="AN1994" s="171">
        <f>SUM(AM$1:AM1994)</f>
        <v>2981030</v>
      </c>
    </row>
    <row r="1995" spans="39:40" x14ac:dyDescent="0.2">
      <c r="AM1995" s="171">
        <f t="shared" si="42"/>
        <v>2992</v>
      </c>
      <c r="AN1995" s="171">
        <f>SUM(AM$1:AM1995)</f>
        <v>2984022</v>
      </c>
    </row>
    <row r="1996" spans="39:40" x14ac:dyDescent="0.2">
      <c r="AM1996" s="171">
        <f t="shared" si="42"/>
        <v>2992</v>
      </c>
      <c r="AN1996" s="171">
        <f>SUM(AM$1:AM1996)</f>
        <v>2987014</v>
      </c>
    </row>
    <row r="1997" spans="39:40" x14ac:dyDescent="0.2">
      <c r="AM1997" s="171">
        <f t="shared" si="42"/>
        <v>2995</v>
      </c>
      <c r="AN1997" s="171">
        <f>SUM(AM$1:AM1997)</f>
        <v>2990009</v>
      </c>
    </row>
    <row r="1998" spans="39:40" x14ac:dyDescent="0.2">
      <c r="AM1998" s="171">
        <f t="shared" si="42"/>
        <v>2995</v>
      </c>
      <c r="AN1998" s="171">
        <f>SUM(AM$1:AM1998)</f>
        <v>2993004</v>
      </c>
    </row>
    <row r="1999" spans="39:40" x14ac:dyDescent="0.2">
      <c r="AM1999" s="171">
        <f t="shared" si="42"/>
        <v>2998</v>
      </c>
      <c r="AN1999" s="171">
        <f>SUM(AM$1:AM1999)</f>
        <v>2996002</v>
      </c>
    </row>
    <row r="2000" spans="39:40" x14ac:dyDescent="0.2">
      <c r="AM2000" s="171">
        <f t="shared" si="42"/>
        <v>2998</v>
      </c>
      <c r="AN2000" s="171">
        <f>SUM(AM$1:AM2000)</f>
        <v>2999000</v>
      </c>
    </row>
    <row r="2001" spans="39:40" x14ac:dyDescent="0.2">
      <c r="AM2001" s="171">
        <f t="shared" si="42"/>
        <v>3001</v>
      </c>
      <c r="AN2001" s="171">
        <f>SUM(AM$1:AM2001)</f>
        <v>3002001</v>
      </c>
    </row>
  </sheetData>
  <sheetProtection password="9B68" sheet="1" objects="1" scenarios="1" selectLockedCells="1"/>
  <mergeCells count="74">
    <mergeCell ref="J18:K18"/>
    <mergeCell ref="J19:K19"/>
    <mergeCell ref="G19:I19"/>
    <mergeCell ref="G20:I20"/>
    <mergeCell ref="G21:I21"/>
    <mergeCell ref="F18:I18"/>
    <mergeCell ref="G22:I22"/>
    <mergeCell ref="B30:C30"/>
    <mergeCell ref="B25:C25"/>
    <mergeCell ref="B26:C26"/>
    <mergeCell ref="A24:C24"/>
    <mergeCell ref="G27:H27"/>
    <mergeCell ref="A23:C23"/>
    <mergeCell ref="H30:I30"/>
    <mergeCell ref="G23:I23"/>
    <mergeCell ref="G24:I24"/>
    <mergeCell ref="G25:I25"/>
    <mergeCell ref="G26:I26"/>
    <mergeCell ref="A20:B20"/>
    <mergeCell ref="A16:B16"/>
    <mergeCell ref="A14:B14"/>
    <mergeCell ref="A15:B15"/>
    <mergeCell ref="A21:B21"/>
    <mergeCell ref="A17:B17"/>
    <mergeCell ref="A19:C19"/>
    <mergeCell ref="AC63:AE63"/>
    <mergeCell ref="G47:H47"/>
    <mergeCell ref="H32:I32"/>
    <mergeCell ref="G45:H45"/>
    <mergeCell ref="G46:H46"/>
    <mergeCell ref="AB33:AC33"/>
    <mergeCell ref="H33:I33"/>
    <mergeCell ref="AB28:AC28"/>
    <mergeCell ref="AB29:AC29"/>
    <mergeCell ref="A1:B1"/>
    <mergeCell ref="E7:F7"/>
    <mergeCell ref="E8:F8"/>
    <mergeCell ref="A2:B2"/>
    <mergeCell ref="A3:B3"/>
    <mergeCell ref="A4:B4"/>
    <mergeCell ref="A5:B5"/>
    <mergeCell ref="E1:F1"/>
    <mergeCell ref="E2:F2"/>
    <mergeCell ref="E3:F3"/>
    <mergeCell ref="E4:F4"/>
    <mergeCell ref="E5:F5"/>
    <mergeCell ref="A6:B6"/>
    <mergeCell ref="A7:B7"/>
    <mergeCell ref="A8:B8"/>
    <mergeCell ref="E6:F6"/>
    <mergeCell ref="A9:B9"/>
    <mergeCell ref="A10:B10"/>
    <mergeCell ref="A11:B11"/>
    <mergeCell ref="E16:F16"/>
    <mergeCell ref="E11:F11"/>
    <mergeCell ref="E14:F14"/>
    <mergeCell ref="E13:F13"/>
    <mergeCell ref="E10:F10"/>
    <mergeCell ref="H31:I31"/>
    <mergeCell ref="B27:C27"/>
    <mergeCell ref="B28:C28"/>
    <mergeCell ref="B29:C29"/>
    <mergeCell ref="O1:P1"/>
    <mergeCell ref="J13:K13"/>
    <mergeCell ref="I10:K10"/>
    <mergeCell ref="L11:M11"/>
    <mergeCell ref="L10:N10"/>
    <mergeCell ref="J11:K11"/>
    <mergeCell ref="J12:K12"/>
    <mergeCell ref="H28:N28"/>
    <mergeCell ref="H29:I29"/>
    <mergeCell ref="A12:B12"/>
    <mergeCell ref="A13:B13"/>
    <mergeCell ref="E9:F9"/>
  </mergeCells>
  <pageMargins left="0.7" right="0.7" top="0.78740157499999996" bottom="0.78740157499999996" header="0.3" footer="0.3"/>
  <pageSetup paperSize="0" orientation="portrait" horizontalDpi="0" verticalDpi="0" copies="0"/>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62"/>
  <sheetViews>
    <sheetView zoomScaleNormal="100" workbookViewId="0">
      <selection activeCell="F34" sqref="F34"/>
    </sheetView>
  </sheetViews>
  <sheetFormatPr baseColWidth="10" defaultRowHeight="12.75" x14ac:dyDescent="0.2"/>
  <cols>
    <col min="1" max="1" width="22.7109375" customWidth="1"/>
    <col min="2" max="2" width="12.5703125" customWidth="1"/>
    <col min="3" max="3" width="12" customWidth="1"/>
    <col min="5" max="5" width="12.5703125" customWidth="1"/>
    <col min="6" max="6" width="14.28515625" customWidth="1"/>
    <col min="7" max="7" width="11.85546875" customWidth="1"/>
    <col min="8" max="8" width="11.42578125" customWidth="1"/>
    <col min="9" max="9" width="7.140625" customWidth="1"/>
    <col min="10" max="10" width="15.7109375" customWidth="1"/>
    <col min="11" max="11" width="17.140625" customWidth="1"/>
    <col min="12" max="12" width="16.5703125" customWidth="1"/>
    <col min="13" max="15" width="11.42578125" customWidth="1"/>
  </cols>
  <sheetData>
    <row r="1" spans="1:22" ht="13.5" thickBot="1" x14ac:dyDescent="0.25">
      <c r="A1" s="21" t="s">
        <v>6</v>
      </c>
      <c r="B1" s="13" t="s">
        <v>4</v>
      </c>
      <c r="C1" s="9" t="s">
        <v>49</v>
      </c>
      <c r="D1" s="39" t="s">
        <v>5</v>
      </c>
      <c r="E1" s="24"/>
      <c r="F1" s="715" t="s">
        <v>1</v>
      </c>
      <c r="G1" s="716"/>
      <c r="H1" s="254" t="s">
        <v>143</v>
      </c>
      <c r="I1" s="28"/>
      <c r="J1" s="706" t="s">
        <v>28</v>
      </c>
      <c r="K1" s="707"/>
      <c r="L1" s="708"/>
      <c r="M1" s="29"/>
      <c r="N1" s="24"/>
      <c r="O1" s="24"/>
      <c r="P1" s="24"/>
      <c r="Q1" s="24"/>
      <c r="R1" s="24"/>
      <c r="S1" s="24"/>
      <c r="T1" s="24"/>
      <c r="U1" s="24"/>
      <c r="V1" s="24"/>
    </row>
    <row r="2" spans="1:22" ht="13.5" thickBot="1" x14ac:dyDescent="0.25">
      <c r="A2" s="22" t="s">
        <v>0</v>
      </c>
      <c r="B2" s="14">
        <v>1</v>
      </c>
      <c r="C2" s="10">
        <v>1</v>
      </c>
      <c r="D2" s="40">
        <v>100</v>
      </c>
      <c r="E2" s="26"/>
      <c r="F2" s="19" t="s">
        <v>4</v>
      </c>
      <c r="G2" s="263"/>
      <c r="H2" s="255">
        <f>Übersicht!M12</f>
        <v>0</v>
      </c>
      <c r="I2" s="24"/>
      <c r="J2" s="30" t="s">
        <v>30</v>
      </c>
      <c r="K2" s="48" t="s">
        <v>31</v>
      </c>
      <c r="L2" s="1" t="s">
        <v>32</v>
      </c>
      <c r="M2" s="25"/>
      <c r="N2" s="24"/>
      <c r="O2" s="24"/>
      <c r="P2" s="24"/>
      <c r="Q2" s="24"/>
      <c r="R2" s="24"/>
      <c r="S2" s="24"/>
      <c r="T2" s="24"/>
      <c r="U2" s="24"/>
      <c r="V2" s="24"/>
    </row>
    <row r="3" spans="1:22" ht="13.5" thickBot="1" x14ac:dyDescent="0.25">
      <c r="A3" s="23" t="s">
        <v>24</v>
      </c>
      <c r="B3" s="15">
        <v>2</v>
      </c>
      <c r="C3" s="11">
        <v>2</v>
      </c>
      <c r="D3" s="41">
        <v>50</v>
      </c>
      <c r="E3" s="26"/>
      <c r="F3" s="20" t="s">
        <v>47</v>
      </c>
      <c r="G3" s="264"/>
      <c r="H3" s="256">
        <f>Übersicht!K20</f>
        <v>0</v>
      </c>
      <c r="I3" s="253"/>
      <c r="J3" s="31" t="s">
        <v>0</v>
      </c>
      <c r="K3" s="49" t="s">
        <v>15</v>
      </c>
      <c r="L3" s="6" t="s">
        <v>22</v>
      </c>
      <c r="M3" s="24"/>
      <c r="N3" s="24"/>
      <c r="O3" s="24"/>
      <c r="P3" s="24"/>
      <c r="Q3" s="24"/>
      <c r="R3" s="24"/>
      <c r="S3" s="24"/>
      <c r="T3" s="24"/>
      <c r="U3" s="24"/>
      <c r="V3" s="24"/>
    </row>
    <row r="4" spans="1:22" x14ac:dyDescent="0.2">
      <c r="A4" s="23" t="s">
        <v>8</v>
      </c>
      <c r="B4" s="15">
        <v>4</v>
      </c>
      <c r="C4" s="11">
        <v>4</v>
      </c>
      <c r="D4" s="41">
        <v>150</v>
      </c>
      <c r="E4" s="26"/>
      <c r="F4" s="265"/>
      <c r="G4" s="265"/>
      <c r="H4" s="24"/>
      <c r="I4" s="25"/>
      <c r="J4" s="32" t="s">
        <v>8</v>
      </c>
      <c r="K4" s="50" t="s">
        <v>24</v>
      </c>
      <c r="L4" s="2" t="s">
        <v>27</v>
      </c>
      <c r="M4" s="24"/>
      <c r="N4" s="24"/>
      <c r="O4" s="24"/>
      <c r="P4" s="24"/>
      <c r="Q4" s="24"/>
      <c r="R4" s="24"/>
      <c r="S4" s="24"/>
      <c r="T4" s="24"/>
      <c r="U4" s="24"/>
      <c r="V4" s="24"/>
    </row>
    <row r="5" spans="1:22" ht="13.5" thickBot="1" x14ac:dyDescent="0.25">
      <c r="A5" s="23" t="s">
        <v>44</v>
      </c>
      <c r="B5" s="15">
        <v>8</v>
      </c>
      <c r="C5" s="11">
        <v>8</v>
      </c>
      <c r="D5" s="41">
        <v>75</v>
      </c>
      <c r="E5" s="26"/>
      <c r="F5" s="266"/>
      <c r="G5" s="267" t="s">
        <v>51</v>
      </c>
      <c r="H5" s="24"/>
      <c r="I5" s="25"/>
      <c r="J5" s="32" t="s">
        <v>10</v>
      </c>
      <c r="K5" s="50" t="s">
        <v>22</v>
      </c>
      <c r="L5" s="2" t="s">
        <v>23</v>
      </c>
      <c r="M5" s="24"/>
      <c r="N5" s="24"/>
      <c r="O5" s="24"/>
      <c r="P5" s="24"/>
      <c r="Q5" s="24"/>
      <c r="R5" s="24"/>
      <c r="S5" s="24"/>
      <c r="T5" s="24"/>
      <c r="U5" s="24"/>
      <c r="V5" s="24"/>
    </row>
    <row r="6" spans="1:22" x14ac:dyDescent="0.2">
      <c r="A6" s="23" t="s">
        <v>10</v>
      </c>
      <c r="B6" s="15">
        <v>7</v>
      </c>
      <c r="C6" s="11">
        <v>7</v>
      </c>
      <c r="D6" s="41">
        <v>250</v>
      </c>
      <c r="E6" s="26"/>
      <c r="F6" s="717" t="s">
        <v>2</v>
      </c>
      <c r="G6" s="718"/>
      <c r="H6" s="258" t="s">
        <v>143</v>
      </c>
      <c r="I6" s="24"/>
      <c r="J6" s="32" t="s">
        <v>46</v>
      </c>
      <c r="K6" s="50" t="s">
        <v>25</v>
      </c>
      <c r="L6" s="2" t="s">
        <v>16</v>
      </c>
      <c r="M6" s="24"/>
      <c r="N6" s="24"/>
      <c r="O6" s="24"/>
      <c r="P6" s="24"/>
      <c r="Q6" s="24"/>
      <c r="R6" s="24"/>
      <c r="S6" s="24"/>
      <c r="T6" s="24"/>
      <c r="U6" s="24"/>
      <c r="V6" s="24"/>
    </row>
    <row r="7" spans="1:22" ht="13.5" thickBot="1" x14ac:dyDescent="0.25">
      <c r="A7" s="23" t="s">
        <v>25</v>
      </c>
      <c r="B7" s="15">
        <v>17</v>
      </c>
      <c r="C7" s="11">
        <v>17</v>
      </c>
      <c r="D7" s="41">
        <v>100</v>
      </c>
      <c r="E7" s="26"/>
      <c r="F7" s="18" t="s">
        <v>49</v>
      </c>
      <c r="G7" s="263"/>
      <c r="H7" s="259">
        <f>Übersicht!M13</f>
        <v>0</v>
      </c>
      <c r="I7" s="24"/>
      <c r="J7" s="32" t="s">
        <v>12</v>
      </c>
      <c r="K7" s="50" t="s">
        <v>23</v>
      </c>
      <c r="L7" s="3" t="s">
        <v>26</v>
      </c>
      <c r="M7" s="24"/>
      <c r="N7" s="24"/>
      <c r="O7" s="24"/>
      <c r="P7" s="24"/>
      <c r="Q7" s="24"/>
      <c r="R7" s="24"/>
      <c r="S7" s="24"/>
      <c r="T7" s="24"/>
      <c r="U7" s="24"/>
      <c r="V7" s="24"/>
    </row>
    <row r="8" spans="1:22" ht="13.5" thickBot="1" x14ac:dyDescent="0.25">
      <c r="A8" s="23" t="s">
        <v>45</v>
      </c>
      <c r="B8" s="15">
        <v>8</v>
      </c>
      <c r="C8" s="11">
        <v>8</v>
      </c>
      <c r="D8" s="41">
        <v>450</v>
      </c>
      <c r="E8" s="26"/>
      <c r="F8" s="257" t="s">
        <v>48</v>
      </c>
      <c r="G8" s="268"/>
      <c r="H8" s="262">
        <f>Übersicht!K21</f>
        <v>0</v>
      </c>
      <c r="I8" s="24"/>
      <c r="J8" s="32" t="s">
        <v>13</v>
      </c>
      <c r="K8" s="50" t="s">
        <v>16</v>
      </c>
      <c r="L8" s="4" t="s">
        <v>15</v>
      </c>
      <c r="M8" s="24"/>
      <c r="N8" s="24"/>
      <c r="O8" s="24"/>
      <c r="P8" s="24"/>
      <c r="Q8" s="24"/>
      <c r="R8" s="24"/>
      <c r="S8" s="24"/>
      <c r="T8" s="24"/>
      <c r="U8" s="24"/>
      <c r="V8" s="24"/>
    </row>
    <row r="9" spans="1:22" ht="13.5" thickBot="1" x14ac:dyDescent="0.25">
      <c r="A9" s="23" t="s">
        <v>11</v>
      </c>
      <c r="B9" s="15">
        <v>24</v>
      </c>
      <c r="C9" s="11">
        <v>24</v>
      </c>
      <c r="D9" s="41">
        <v>150</v>
      </c>
      <c r="E9" s="26"/>
      <c r="F9" s="719" t="s">
        <v>19</v>
      </c>
      <c r="G9" s="720"/>
      <c r="H9" s="260" t="s">
        <v>144</v>
      </c>
      <c r="I9" s="24"/>
      <c r="J9" s="33" t="s">
        <v>14</v>
      </c>
      <c r="K9" s="51" t="s">
        <v>26</v>
      </c>
      <c r="L9" s="5" t="s">
        <v>24</v>
      </c>
      <c r="M9" s="24"/>
      <c r="N9" s="24"/>
      <c r="O9" s="24"/>
      <c r="P9" s="24"/>
      <c r="Q9" s="24"/>
      <c r="R9" s="24"/>
      <c r="S9" s="24"/>
      <c r="T9" s="24"/>
      <c r="U9" s="24"/>
      <c r="V9" s="24"/>
    </row>
    <row r="10" spans="1:22" ht="13.5" thickBot="1" x14ac:dyDescent="0.25">
      <c r="A10" s="23" t="s">
        <v>12</v>
      </c>
      <c r="B10" s="15">
        <v>11</v>
      </c>
      <c r="C10" s="11">
        <v>11</v>
      </c>
      <c r="D10" s="41">
        <v>650</v>
      </c>
      <c r="E10" s="24"/>
      <c r="F10" s="17" t="s">
        <v>20</v>
      </c>
      <c r="G10" s="263"/>
      <c r="H10" s="261">
        <f>Übersicht!G8</f>
        <v>0</v>
      </c>
      <c r="I10" s="24"/>
      <c r="J10" s="24"/>
      <c r="K10" s="24"/>
      <c r="L10" s="24"/>
      <c r="M10" s="24"/>
      <c r="N10" s="149"/>
      <c r="O10" s="24"/>
      <c r="P10" s="24"/>
      <c r="Q10" s="24"/>
      <c r="R10" s="24"/>
      <c r="S10" s="24"/>
      <c r="T10" s="24"/>
      <c r="U10" s="24"/>
      <c r="V10" s="24"/>
    </row>
    <row r="11" spans="1:22" ht="13.5" thickBot="1" x14ac:dyDescent="0.25">
      <c r="A11" s="23" t="s">
        <v>16</v>
      </c>
      <c r="B11" s="16">
        <v>40</v>
      </c>
      <c r="C11" s="12">
        <v>40</v>
      </c>
      <c r="D11" s="42">
        <v>180</v>
      </c>
      <c r="E11" s="26"/>
      <c r="F11" s="24"/>
      <c r="G11" s="24"/>
      <c r="H11" s="346"/>
      <c r="I11" s="25"/>
      <c r="J11" s="706" t="s">
        <v>29</v>
      </c>
      <c r="K11" s="707"/>
      <c r="L11" s="708"/>
      <c r="M11" s="24"/>
      <c r="N11" s="149"/>
      <c r="O11" s="24"/>
      <c r="P11" s="24"/>
      <c r="Q11" s="24"/>
      <c r="R11" s="24"/>
      <c r="S11" s="24"/>
      <c r="T11" s="24"/>
      <c r="U11" s="24"/>
      <c r="V11" s="24"/>
    </row>
    <row r="12" spans="1:22" ht="13.5" thickBot="1" x14ac:dyDescent="0.25">
      <c r="A12" s="23" t="s">
        <v>13</v>
      </c>
      <c r="B12" s="15">
        <v>15</v>
      </c>
      <c r="C12" s="11">
        <v>15</v>
      </c>
      <c r="D12" s="41">
        <v>750</v>
      </c>
      <c r="E12" s="24"/>
      <c r="F12" s="24"/>
      <c r="G12" s="205" t="s">
        <v>50</v>
      </c>
      <c r="H12" s="24"/>
      <c r="I12" s="24"/>
      <c r="J12" s="155" t="s">
        <v>33</v>
      </c>
      <c r="K12" s="48" t="s">
        <v>32</v>
      </c>
      <c r="L12" s="8" t="s">
        <v>31</v>
      </c>
      <c r="M12" s="24"/>
      <c r="N12" s="149"/>
      <c r="O12" s="36"/>
      <c r="P12" s="24"/>
      <c r="Q12" s="24"/>
      <c r="R12" s="24"/>
      <c r="S12" s="24"/>
      <c r="T12" s="24"/>
      <c r="U12" s="24"/>
      <c r="V12" s="24"/>
    </row>
    <row r="13" spans="1:22" x14ac:dyDescent="0.2">
      <c r="A13" s="23" t="s">
        <v>26</v>
      </c>
      <c r="B13" s="15">
        <v>56</v>
      </c>
      <c r="C13" s="11">
        <v>56</v>
      </c>
      <c r="D13" s="41">
        <v>200</v>
      </c>
      <c r="E13" s="607"/>
      <c r="F13" s="721" t="s">
        <v>134</v>
      </c>
      <c r="G13" s="722"/>
      <c r="H13" s="723"/>
      <c r="I13" s="24"/>
      <c r="J13" s="32" t="s">
        <v>9</v>
      </c>
      <c r="K13" s="50" t="s">
        <v>34</v>
      </c>
      <c r="L13" s="2" t="s">
        <v>8</v>
      </c>
      <c r="M13" s="24"/>
      <c r="N13" s="149"/>
      <c r="O13" s="36"/>
      <c r="P13" s="24"/>
      <c r="Q13" s="24"/>
      <c r="R13" s="24"/>
      <c r="S13" s="24"/>
      <c r="T13" s="24"/>
      <c r="U13" s="24"/>
      <c r="V13" s="24"/>
    </row>
    <row r="14" spans="1:22" ht="13.5" thickBot="1" x14ac:dyDescent="0.25">
      <c r="A14" s="23" t="s">
        <v>14</v>
      </c>
      <c r="B14" s="46">
        <v>24</v>
      </c>
      <c r="C14" s="47">
        <v>24</v>
      </c>
      <c r="D14" s="41">
        <v>950</v>
      </c>
      <c r="E14" s="24"/>
      <c r="F14" s="724" t="s">
        <v>145</v>
      </c>
      <c r="G14" s="725"/>
      <c r="H14" s="274">
        <v>0</v>
      </c>
      <c r="I14" s="24"/>
      <c r="J14" s="32" t="s">
        <v>22</v>
      </c>
      <c r="K14" s="50" t="s">
        <v>21</v>
      </c>
      <c r="L14" s="2" t="s">
        <v>35</v>
      </c>
      <c r="M14" s="24"/>
      <c r="N14" s="149"/>
      <c r="O14" s="36"/>
      <c r="P14" s="24"/>
      <c r="Q14" s="24"/>
      <c r="R14" s="24"/>
      <c r="S14" s="24"/>
      <c r="T14" s="24"/>
      <c r="U14" s="24"/>
      <c r="V14" s="24"/>
    </row>
    <row r="15" spans="1:22" ht="13.5" thickBot="1" x14ac:dyDescent="0.25">
      <c r="A15" s="362" t="s">
        <v>15</v>
      </c>
      <c r="B15" s="363">
        <v>100</v>
      </c>
      <c r="C15" s="364">
        <v>100</v>
      </c>
      <c r="D15" s="365">
        <v>225</v>
      </c>
      <c r="E15" s="26"/>
      <c r="F15" s="346"/>
      <c r="G15" s="346"/>
      <c r="H15" s="24"/>
      <c r="I15" s="24"/>
      <c r="J15" s="32" t="s">
        <v>25</v>
      </c>
      <c r="K15" s="50" t="s">
        <v>8</v>
      </c>
      <c r="L15" s="2" t="s">
        <v>38</v>
      </c>
      <c r="M15" s="24"/>
      <c r="N15" s="149"/>
      <c r="O15" s="36"/>
      <c r="P15" s="24"/>
      <c r="Q15" s="24"/>
      <c r="R15" s="24"/>
      <c r="S15" s="24"/>
      <c r="T15" s="24"/>
      <c r="U15" s="24"/>
      <c r="V15" s="24"/>
    </row>
    <row r="16" spans="1:22" ht="13.5" thickBot="1" x14ac:dyDescent="0.25">
      <c r="A16" s="358" t="s">
        <v>164</v>
      </c>
      <c r="B16" s="359">
        <v>1</v>
      </c>
      <c r="C16" s="360">
        <v>1</v>
      </c>
      <c r="D16" s="361">
        <v>100</v>
      </c>
      <c r="E16" s="26"/>
      <c r="F16" s="24"/>
      <c r="G16" s="24"/>
      <c r="H16" s="24"/>
      <c r="I16" s="24"/>
      <c r="J16" s="32" t="s">
        <v>11</v>
      </c>
      <c r="K16" s="50" t="s">
        <v>35</v>
      </c>
      <c r="L16" s="7" t="s">
        <v>36</v>
      </c>
      <c r="M16" s="24"/>
      <c r="N16" s="149"/>
      <c r="O16" s="36"/>
      <c r="P16" s="24"/>
      <c r="Q16" s="24"/>
      <c r="R16" s="24"/>
      <c r="S16" s="24"/>
      <c r="T16" s="24"/>
      <c r="U16" s="24"/>
      <c r="V16" s="24"/>
    </row>
    <row r="17" spans="1:22" ht="13.5" thickBot="1" x14ac:dyDescent="0.25">
      <c r="A17" s="24"/>
      <c r="B17" s="24"/>
      <c r="C17" s="24"/>
      <c r="D17" s="24"/>
      <c r="E17" s="26"/>
      <c r="F17" s="24"/>
      <c r="G17" s="25"/>
      <c r="H17" s="24"/>
      <c r="I17" s="25"/>
      <c r="J17" s="34" t="s">
        <v>16</v>
      </c>
      <c r="K17" s="50" t="s">
        <v>38</v>
      </c>
      <c r="L17" s="2" t="s">
        <v>37</v>
      </c>
      <c r="M17" s="24"/>
      <c r="N17" s="149"/>
      <c r="O17" s="36"/>
      <c r="P17" s="24"/>
      <c r="Q17" s="24"/>
      <c r="R17" s="24"/>
      <c r="S17" s="24"/>
      <c r="T17" s="24"/>
      <c r="U17" s="24"/>
      <c r="V17" s="24"/>
    </row>
    <row r="18" spans="1:22" ht="13.5" customHeight="1" thickBot="1" x14ac:dyDescent="0.25">
      <c r="A18" s="709" t="s">
        <v>6</v>
      </c>
      <c r="B18" s="711" t="s">
        <v>1</v>
      </c>
      <c r="C18" s="711"/>
      <c r="D18" s="711"/>
      <c r="E18" s="712" t="s">
        <v>2</v>
      </c>
      <c r="F18" s="713"/>
      <c r="G18" s="714"/>
      <c r="H18" s="24"/>
      <c r="I18" s="27"/>
      <c r="J18" s="32" t="s">
        <v>26</v>
      </c>
      <c r="K18" s="52" t="s">
        <v>36</v>
      </c>
      <c r="L18" s="2" t="s">
        <v>34</v>
      </c>
      <c r="M18" s="24"/>
      <c r="N18" s="37"/>
      <c r="O18" s="37"/>
      <c r="P18" s="25"/>
      <c r="Q18" s="25"/>
      <c r="R18" s="24"/>
      <c r="S18" s="24"/>
      <c r="T18" s="24"/>
      <c r="U18" s="24"/>
      <c r="V18" s="24"/>
    </row>
    <row r="19" spans="1:22" ht="13.5" customHeight="1" thickBot="1" x14ac:dyDescent="0.25">
      <c r="A19" s="710"/>
      <c r="B19" s="211" t="s">
        <v>135</v>
      </c>
      <c r="C19" s="206" t="s">
        <v>43</v>
      </c>
      <c r="D19" s="207" t="s">
        <v>17</v>
      </c>
      <c r="E19" s="212" t="s">
        <v>135</v>
      </c>
      <c r="F19" s="159" t="s">
        <v>43</v>
      </c>
      <c r="G19" s="160" t="s">
        <v>18</v>
      </c>
      <c r="H19" s="24"/>
      <c r="I19" s="25"/>
      <c r="J19" s="33" t="s">
        <v>15</v>
      </c>
      <c r="K19" s="51" t="s">
        <v>37</v>
      </c>
      <c r="L19" s="5" t="s">
        <v>21</v>
      </c>
      <c r="M19" s="24"/>
      <c r="N19" s="150"/>
      <c r="O19" s="38"/>
      <c r="P19" s="24"/>
      <c r="Q19" s="24"/>
      <c r="R19" s="24"/>
      <c r="S19" s="24"/>
      <c r="T19" s="24"/>
      <c r="U19" s="24"/>
      <c r="V19" s="24"/>
    </row>
    <row r="20" spans="1:22" x14ac:dyDescent="0.2">
      <c r="A20" s="208" t="s">
        <v>0</v>
      </c>
      <c r="B20" s="245">
        <f>Übersicht!C2</f>
        <v>0</v>
      </c>
      <c r="C20" s="158"/>
      <c r="D20" s="246">
        <f>IF(TruppenRechner!B3&gt;0,IF(TruppenRechner!G$18=0, TruppenRechner!B3, Tabelle2!J19),)</f>
        <v>0</v>
      </c>
      <c r="E20" s="249">
        <f>Übersicht!C2</f>
        <v>0</v>
      </c>
      <c r="F20" s="162"/>
      <c r="G20" s="542">
        <f>IF(TruppenRechner!G3&gt;0,IF(TruppenRechner!B$18=0, TruppenRechner!G3, Tabelle2!K19),)</f>
        <v>0</v>
      </c>
      <c r="H20" s="426"/>
      <c r="I20" s="25"/>
      <c r="J20" s="24"/>
      <c r="K20" s="24"/>
      <c r="L20" s="24"/>
      <c r="M20" s="24"/>
      <c r="N20" s="152"/>
      <c r="O20" s="37"/>
      <c r="P20" s="24"/>
      <c r="Q20" s="24"/>
      <c r="R20" s="24"/>
      <c r="S20" s="24"/>
      <c r="T20" s="24"/>
      <c r="U20" s="24"/>
      <c r="V20" s="24"/>
    </row>
    <row r="21" spans="1:22" x14ac:dyDescent="0.2">
      <c r="A21" s="209" t="s">
        <v>24</v>
      </c>
      <c r="B21" s="242">
        <f>Übersicht!C3</f>
        <v>0</v>
      </c>
      <c r="C21" s="156"/>
      <c r="D21" s="244">
        <f>IF(TruppenRechner!B4&gt;0,IF(TruppenRechner!G$18=0, TruppenRechner!B4, Tabelle2!J20),)</f>
        <v>0</v>
      </c>
      <c r="E21" s="248">
        <f>Übersicht!C3</f>
        <v>0</v>
      </c>
      <c r="F21" s="161"/>
      <c r="G21" s="543">
        <f>IF(TruppenRechner!G4&gt;0,IF(TruppenRechner!B$18=0, TruppenRechner!G4, Tabelle2!K20),)</f>
        <v>0</v>
      </c>
      <c r="H21" s="426"/>
      <c r="I21" s="25"/>
      <c r="J21" s="24"/>
      <c r="K21" s="24"/>
      <c r="L21" s="24"/>
      <c r="M21" s="24"/>
      <c r="N21" s="152"/>
      <c r="O21" s="37"/>
      <c r="P21" s="24"/>
      <c r="Q21" s="24"/>
      <c r="R21" s="24"/>
      <c r="S21" s="24"/>
      <c r="T21" s="24"/>
      <c r="U21" s="24"/>
      <c r="V21" s="24"/>
    </row>
    <row r="22" spans="1:22" x14ac:dyDescent="0.2">
      <c r="A22" s="210" t="s">
        <v>8</v>
      </c>
      <c r="B22" s="245">
        <f>Übersicht!C4</f>
        <v>0</v>
      </c>
      <c r="C22" s="157"/>
      <c r="D22" s="348">
        <f>IF(TruppenRechner!B5&gt;0,IF(TruppenRechner!G$18=0, TruppenRechner!B5, Tabelle2!J21),)</f>
        <v>0</v>
      </c>
      <c r="E22" s="249">
        <f>Übersicht!C4</f>
        <v>0</v>
      </c>
      <c r="F22" s="163"/>
      <c r="G22" s="544">
        <f>IF(TruppenRechner!G5&gt;0,IF(TruppenRechner!B$18=0, TruppenRechner!G5, Tabelle2!K21),)</f>
        <v>0</v>
      </c>
      <c r="H22" s="426"/>
      <c r="I22" s="25"/>
      <c r="J22" s="24"/>
      <c r="K22" s="36"/>
      <c r="L22" s="36"/>
      <c r="M22" s="151"/>
      <c r="N22" s="152"/>
      <c r="O22" s="37"/>
      <c r="P22" s="24"/>
      <c r="Q22" s="24"/>
      <c r="R22" s="24"/>
      <c r="S22" s="24"/>
      <c r="T22" s="24"/>
      <c r="U22" s="24"/>
      <c r="V22" s="24"/>
    </row>
    <row r="23" spans="1:22" x14ac:dyDescent="0.2">
      <c r="A23" s="209" t="s">
        <v>44</v>
      </c>
      <c r="B23" s="242">
        <f>Übersicht!C5</f>
        <v>0</v>
      </c>
      <c r="C23" s="156"/>
      <c r="D23" s="366">
        <f>IF(TruppenRechner!B6&gt;0,IF(TruppenRechner!G$18=0, TruppenRechner!B6, Tabelle2!J22),)</f>
        <v>0</v>
      </c>
      <c r="E23" s="248">
        <f>Übersicht!C5</f>
        <v>0</v>
      </c>
      <c r="F23" s="161"/>
      <c r="G23" s="545">
        <f>IF(TruppenRechner!G6&gt;0,IF(TruppenRechner!B$18=0, TruppenRechner!G6, Tabelle2!K22),)</f>
        <v>0</v>
      </c>
      <c r="H23" s="426"/>
      <c r="I23" s="25"/>
      <c r="J23" s="24"/>
      <c r="K23" s="36"/>
      <c r="L23" s="36"/>
      <c r="M23" s="151"/>
      <c r="N23" s="152"/>
      <c r="O23" s="37"/>
      <c r="P23" s="24"/>
      <c r="Q23" s="24"/>
      <c r="R23" s="24"/>
      <c r="S23" s="24"/>
      <c r="T23" s="24"/>
      <c r="U23" s="24"/>
      <c r="V23" s="24"/>
    </row>
    <row r="24" spans="1:22" x14ac:dyDescent="0.2">
      <c r="A24" s="210" t="s">
        <v>10</v>
      </c>
      <c r="B24" s="245">
        <f>Übersicht!C6</f>
        <v>0</v>
      </c>
      <c r="C24" s="157"/>
      <c r="D24" s="348">
        <f>IF(TruppenRechner!B7&gt;0,IF(TruppenRechner!G$18=0, TruppenRechner!B7, Tabelle2!J23),)</f>
        <v>0</v>
      </c>
      <c r="E24" s="249">
        <f>Übersicht!C6</f>
        <v>0</v>
      </c>
      <c r="F24" s="163"/>
      <c r="G24" s="546">
        <f>IF(TruppenRechner!G7&gt;0,IF(TruppenRechner!B$18=0, TruppenRechner!G7, Tabelle2!K23),)</f>
        <v>0</v>
      </c>
      <c r="H24" s="426"/>
      <c r="I24" s="25"/>
      <c r="J24" s="24"/>
      <c r="K24" s="36"/>
      <c r="L24" s="36"/>
      <c r="M24" s="151"/>
      <c r="N24" s="152"/>
      <c r="O24" s="37"/>
      <c r="P24" s="24"/>
      <c r="Q24" s="24"/>
      <c r="R24" s="24"/>
      <c r="S24" s="24"/>
      <c r="T24" s="24"/>
      <c r="U24" s="24"/>
      <c r="V24" s="24"/>
    </row>
    <row r="25" spans="1:22" x14ac:dyDescent="0.2">
      <c r="A25" s="209" t="s">
        <v>25</v>
      </c>
      <c r="B25" s="242">
        <f>Übersicht!C7</f>
        <v>0</v>
      </c>
      <c r="C25" s="156"/>
      <c r="D25" s="366">
        <f>IF(TruppenRechner!B8&gt;0,IF(TruppenRechner!G$18=0, TruppenRechner!B8, Tabelle2!J24),)</f>
        <v>0</v>
      </c>
      <c r="E25" s="248">
        <f>Übersicht!C7</f>
        <v>0</v>
      </c>
      <c r="F25" s="161"/>
      <c r="G25" s="545">
        <f>IF(TruppenRechner!G8&gt;0,IF(TruppenRechner!B$18=0, TruppenRechner!G8, Tabelle2!K24),)</f>
        <v>0</v>
      </c>
      <c r="H25" s="426"/>
      <c r="I25" s="25"/>
      <c r="J25" s="24"/>
      <c r="K25" s="36"/>
      <c r="L25" s="36"/>
      <c r="M25" s="151"/>
      <c r="N25" s="152"/>
      <c r="O25" s="37"/>
      <c r="P25" s="24"/>
      <c r="Q25" s="24"/>
      <c r="R25" s="24"/>
      <c r="S25" s="24"/>
      <c r="T25" s="24"/>
      <c r="U25" s="24"/>
      <c r="V25" s="24"/>
    </row>
    <row r="26" spans="1:22" x14ac:dyDescent="0.2">
      <c r="A26" s="210" t="s">
        <v>45</v>
      </c>
      <c r="B26" s="245">
        <f>Übersicht!C8</f>
        <v>0</v>
      </c>
      <c r="C26" s="157"/>
      <c r="D26" s="348">
        <f>IF(TruppenRechner!B9&gt;0,IF(TruppenRechner!G$18=0, TruppenRechner!B9, Tabelle2!J25),)</f>
        <v>0</v>
      </c>
      <c r="E26" s="249">
        <f>Übersicht!C8</f>
        <v>0</v>
      </c>
      <c r="F26" s="163"/>
      <c r="G26" s="546">
        <f>IF(TruppenRechner!G9&gt;0,IF(TruppenRechner!B$18=0, TruppenRechner!G9, Tabelle2!K25),)</f>
        <v>0</v>
      </c>
      <c r="H26" s="24"/>
      <c r="I26" s="25"/>
      <c r="J26" s="36"/>
      <c r="K26" s="36"/>
      <c r="L26" s="36"/>
      <c r="M26" s="151"/>
      <c r="N26" s="152"/>
      <c r="O26" s="37"/>
      <c r="P26" s="24"/>
      <c r="Q26" s="24"/>
      <c r="R26" s="24"/>
      <c r="S26" s="24"/>
      <c r="T26" s="24"/>
      <c r="U26" s="24"/>
      <c r="V26" s="24"/>
    </row>
    <row r="27" spans="1:22" x14ac:dyDescent="0.2">
      <c r="A27" s="209" t="s">
        <v>11</v>
      </c>
      <c r="B27" s="242">
        <f>Übersicht!C9</f>
        <v>0</v>
      </c>
      <c r="C27" s="156"/>
      <c r="D27" s="366">
        <f>IF(TruppenRechner!B10&gt;0,IF(TruppenRechner!G$18=0, TruppenRechner!B10, Tabelle2!J26),)</f>
        <v>0</v>
      </c>
      <c r="E27" s="248">
        <f>Übersicht!C9</f>
        <v>0</v>
      </c>
      <c r="F27" s="161"/>
      <c r="G27" s="543">
        <f>IF(TruppenRechner!G10&gt;0,IF(TruppenRechner!B$18=0, TruppenRechner!G10, Tabelle2!K26),)</f>
        <v>0</v>
      </c>
      <c r="H27" s="24"/>
      <c r="I27" s="25"/>
      <c r="J27" s="36"/>
      <c r="K27" s="36"/>
      <c r="L27" s="36"/>
      <c r="M27" s="151"/>
      <c r="N27" s="152"/>
      <c r="O27" s="37"/>
      <c r="P27" s="24"/>
      <c r="Q27" s="24"/>
      <c r="R27" s="24"/>
      <c r="S27" s="24"/>
      <c r="T27" s="24"/>
      <c r="U27" s="24"/>
      <c r="V27" s="24"/>
    </row>
    <row r="28" spans="1:22" x14ac:dyDescent="0.2">
      <c r="A28" s="210" t="s">
        <v>12</v>
      </c>
      <c r="B28" s="245">
        <f>Übersicht!C10</f>
        <v>0</v>
      </c>
      <c r="C28" s="157"/>
      <c r="D28" s="348">
        <f>IF(TruppenRechner!B11&gt;0,IF(TruppenRechner!G$18=0, TruppenRechner!B11, Tabelle2!J27),)</f>
        <v>0</v>
      </c>
      <c r="E28" s="249">
        <f>Übersicht!C10</f>
        <v>0</v>
      </c>
      <c r="F28" s="163"/>
      <c r="G28" s="544">
        <f>IF(TruppenRechner!G11&gt;0,IF(TruppenRechner!B$18=0, TruppenRechner!G11, Tabelle2!K27),)</f>
        <v>0</v>
      </c>
      <c r="H28" s="24"/>
      <c r="I28" s="25"/>
      <c r="J28" s="36"/>
      <c r="K28" s="36"/>
      <c r="L28" s="36"/>
      <c r="M28" s="151"/>
      <c r="N28" s="152"/>
      <c r="O28" s="37"/>
      <c r="P28" s="24"/>
      <c r="Q28" s="24"/>
      <c r="R28" s="24"/>
      <c r="S28" s="24"/>
      <c r="T28" s="24"/>
      <c r="U28" s="24"/>
      <c r="V28" s="24"/>
    </row>
    <row r="29" spans="1:22" x14ac:dyDescent="0.2">
      <c r="A29" s="209" t="s">
        <v>16</v>
      </c>
      <c r="B29" s="242">
        <f>Übersicht!C11</f>
        <v>0</v>
      </c>
      <c r="C29" s="156"/>
      <c r="D29" s="243">
        <f>IF(TruppenRechner!B12&gt;0,IF(TruppenRechner!G$18=0, TruppenRechner!B12, Tabelle2!J28),)</f>
        <v>0</v>
      </c>
      <c r="E29" s="248">
        <f>Übersicht!C11</f>
        <v>0</v>
      </c>
      <c r="F29" s="161"/>
      <c r="G29" s="543">
        <f>IF(TruppenRechner!G12&gt;0,IF(TruppenRechner!B$18=0, TruppenRechner!G12, Tabelle2!K28),)</f>
        <v>0</v>
      </c>
      <c r="H29" s="24"/>
      <c r="I29" s="25"/>
      <c r="J29" s="36"/>
      <c r="K29" s="36"/>
      <c r="L29" s="36"/>
      <c r="M29" s="151"/>
      <c r="N29" s="152"/>
      <c r="O29" s="37"/>
      <c r="P29" s="24"/>
      <c r="Q29" s="24"/>
      <c r="R29" s="24"/>
      <c r="S29" s="24"/>
      <c r="T29" s="24"/>
      <c r="U29" s="24"/>
      <c r="V29" s="24"/>
    </row>
    <row r="30" spans="1:22" x14ac:dyDescent="0.2">
      <c r="A30" s="210" t="s">
        <v>13</v>
      </c>
      <c r="B30" s="245">
        <f>Übersicht!C12</f>
        <v>0</v>
      </c>
      <c r="C30" s="157"/>
      <c r="D30" s="247">
        <f>IF(TruppenRechner!B13&gt;0,IF(TruppenRechner!G$18=0, TruppenRechner!B13, Tabelle2!J29),)</f>
        <v>0</v>
      </c>
      <c r="E30" s="249">
        <f>Übersicht!C12</f>
        <v>0</v>
      </c>
      <c r="F30" s="163"/>
      <c r="G30" s="544">
        <f>IF(TruppenRechner!G13&gt;0,IF(TruppenRechner!B$18=0, TruppenRechner!G13, Tabelle2!K29),)</f>
        <v>0</v>
      </c>
      <c r="H30" s="24"/>
      <c r="I30" s="25"/>
      <c r="J30" s="36"/>
      <c r="K30" s="36"/>
      <c r="L30" s="36"/>
      <c r="M30" s="151"/>
      <c r="N30" s="152"/>
      <c r="O30" s="37"/>
      <c r="P30" s="24"/>
      <c r="Q30" s="24"/>
      <c r="R30" s="24"/>
      <c r="S30" s="24"/>
      <c r="T30" s="24"/>
      <c r="U30" s="24"/>
      <c r="V30" s="24"/>
    </row>
    <row r="31" spans="1:22" x14ac:dyDescent="0.2">
      <c r="A31" s="209" t="s">
        <v>26</v>
      </c>
      <c r="B31" s="242">
        <f>Übersicht!C13</f>
        <v>0</v>
      </c>
      <c r="C31" s="156"/>
      <c r="D31" s="243">
        <f>IF(TruppenRechner!B14&gt;0,IF(TruppenRechner!G$18=0, TruppenRechner!B14, Tabelle2!J30),)</f>
        <v>0</v>
      </c>
      <c r="E31" s="248">
        <f>Übersicht!C13</f>
        <v>0</v>
      </c>
      <c r="F31" s="161"/>
      <c r="G31" s="543">
        <f>IF(TruppenRechner!G14&gt;0,IF(TruppenRechner!B$18=0, TruppenRechner!G14, Tabelle2!K30),)</f>
        <v>0</v>
      </c>
      <c r="H31" s="24"/>
      <c r="I31" s="25"/>
      <c r="J31" s="36"/>
      <c r="K31" s="36"/>
      <c r="L31" s="36"/>
      <c r="M31" s="151"/>
      <c r="N31" s="152"/>
      <c r="O31" s="37"/>
      <c r="P31" s="24"/>
      <c r="Q31" s="24"/>
      <c r="R31" s="24"/>
      <c r="S31" s="24"/>
      <c r="T31" s="24"/>
      <c r="U31" s="24"/>
      <c r="V31" s="24"/>
    </row>
    <row r="32" spans="1:22" x14ac:dyDescent="0.2">
      <c r="A32" s="367" t="s">
        <v>14</v>
      </c>
      <c r="B32" s="245">
        <f>Übersicht!C14</f>
        <v>0</v>
      </c>
      <c r="C32" s="157"/>
      <c r="D32" s="247">
        <f>IF(TruppenRechner!B15&gt;0,IF(TruppenRechner!G$18=0, TruppenRechner!B15, Tabelle2!J31),)</f>
        <v>0</v>
      </c>
      <c r="E32" s="249">
        <f>Übersicht!C14</f>
        <v>0</v>
      </c>
      <c r="F32" s="213"/>
      <c r="G32" s="547">
        <f>IF(TruppenRechner!G15&gt;0,IF(TruppenRechner!B$18=0, TruppenRechner!G15, Tabelle2!K31),)</f>
        <v>0</v>
      </c>
      <c r="H32" s="24"/>
      <c r="I32" s="25"/>
      <c r="J32" s="36"/>
      <c r="K32" s="36"/>
      <c r="L32" s="36"/>
      <c r="M32" s="151"/>
      <c r="N32" s="152"/>
      <c r="O32" s="37"/>
      <c r="P32" s="24"/>
      <c r="Q32" s="24"/>
      <c r="R32" s="24"/>
      <c r="S32" s="24"/>
      <c r="T32" s="24"/>
      <c r="U32" s="24"/>
      <c r="V32" s="24"/>
    </row>
    <row r="33" spans="1:22" ht="13.5" thickBot="1" x14ac:dyDescent="0.25">
      <c r="A33" s="349" t="s">
        <v>15</v>
      </c>
      <c r="B33" s="350">
        <f>Übersicht!C15</f>
        <v>0</v>
      </c>
      <c r="C33" s="351"/>
      <c r="D33" s="447">
        <f>IF(TruppenRechner!B16&gt;0,IF(TruppenRechner!G$18=0, TruppenRechner!B16, Tabelle2!J32),)</f>
        <v>0</v>
      </c>
      <c r="E33" s="352">
        <f>Übersicht!C15</f>
        <v>0</v>
      </c>
      <c r="F33" s="353"/>
      <c r="G33" s="545">
        <f>IF(TruppenRechner!G16&gt;0,IF(TruppenRechner!B$18=0, TruppenRechner!G16, Tabelle2!K32),)</f>
        <v>0</v>
      </c>
      <c r="H33" s="24"/>
      <c r="I33" s="25"/>
      <c r="J33" s="36"/>
      <c r="K33" s="36"/>
      <c r="L33" s="36"/>
      <c r="M33" s="151"/>
      <c r="N33" s="152"/>
      <c r="O33" s="37"/>
      <c r="P33" s="24"/>
      <c r="Q33" s="24"/>
      <c r="R33" s="24"/>
      <c r="S33" s="24"/>
      <c r="T33" s="24"/>
      <c r="U33" s="24"/>
      <c r="V33" s="24"/>
    </row>
    <row r="34" spans="1:22" ht="13.5" thickBot="1" x14ac:dyDescent="0.25">
      <c r="A34" s="550" t="s">
        <v>164</v>
      </c>
      <c r="B34" s="551"/>
      <c r="C34" s="552"/>
      <c r="D34" s="553">
        <f>IF(TruppenRechner!B17&gt;0,IF(TruppenRechner!G$18=0, TruppenRechner!B17, Tabelle2!J33),)</f>
        <v>0</v>
      </c>
      <c r="E34" s="554"/>
      <c r="F34" s="555"/>
      <c r="G34" s="556">
        <f>IF(TruppenRechner!G17&gt;0,IF(TruppenRechner!B$18=0, TruppenRechner!G17, Tabelle2!K33),)</f>
        <v>0</v>
      </c>
      <c r="H34" s="24"/>
      <c r="I34" s="25"/>
      <c r="J34" s="36"/>
      <c r="K34" s="36"/>
      <c r="L34" s="36"/>
      <c r="M34" s="151"/>
      <c r="N34" s="152"/>
      <c r="O34" s="37"/>
      <c r="P34" s="24"/>
      <c r="Q34" s="24"/>
      <c r="R34" s="24"/>
      <c r="S34" s="24"/>
      <c r="T34" s="24"/>
      <c r="U34" s="24"/>
      <c r="V34" s="24"/>
    </row>
    <row r="35" spans="1:22" ht="13.5" thickBot="1" x14ac:dyDescent="0.25">
      <c r="A35" s="354" t="s">
        <v>158</v>
      </c>
      <c r="B35" s="355">
        <f>Tabelle2!J15</f>
        <v>0</v>
      </c>
      <c r="C35" s="356"/>
      <c r="D35" s="548"/>
      <c r="E35" s="357" t="s">
        <v>52</v>
      </c>
      <c r="F35" s="345"/>
      <c r="G35" s="549">
        <f>Tabelle2!K15</f>
        <v>0</v>
      </c>
      <c r="H35" s="29"/>
      <c r="I35" s="35"/>
      <c r="J35" s="36"/>
      <c r="K35" s="36"/>
      <c r="L35" s="36"/>
      <c r="M35" s="151"/>
      <c r="N35" s="152"/>
      <c r="O35" s="37"/>
      <c r="P35" s="24"/>
      <c r="Q35" s="24"/>
      <c r="R35" s="24"/>
      <c r="S35" s="24"/>
      <c r="T35" s="24"/>
      <c r="U35" s="24"/>
      <c r="V35" s="24"/>
    </row>
    <row r="36" spans="1:22" ht="15.75" thickBot="1" x14ac:dyDescent="0.25">
      <c r="A36" s="24"/>
      <c r="B36" s="346"/>
      <c r="C36" s="24"/>
      <c r="D36" s="167" t="s">
        <v>85</v>
      </c>
      <c r="E36" s="168" t="str">
        <f>IF(TruppenRechner!B18*TruppenRechner!G18=0, IF(TruppenRechner!B18&gt;TruppenRechner!G18,B18,E18), IF(Tabelle2!V34&lt;Tabelle2!W34, B18, E18))</f>
        <v>Verteidiger</v>
      </c>
      <c r="F36" s="24"/>
      <c r="G36" s="24"/>
      <c r="H36" s="25"/>
      <c r="I36" s="25"/>
      <c r="J36" s="37"/>
      <c r="K36" s="37"/>
      <c r="L36" s="37"/>
      <c r="M36" s="37"/>
      <c r="N36" s="37"/>
      <c r="O36" s="36"/>
      <c r="P36" s="24"/>
      <c r="Q36" s="24"/>
      <c r="R36" s="24"/>
      <c r="S36" s="24"/>
      <c r="T36" s="24"/>
      <c r="U36" s="24"/>
      <c r="V36" s="24"/>
    </row>
    <row r="37" spans="1:22" x14ac:dyDescent="0.2">
      <c r="A37" s="24"/>
      <c r="B37" s="24"/>
      <c r="C37" s="24"/>
      <c r="D37" s="346"/>
      <c r="E37" s="24"/>
      <c r="F37" s="24"/>
      <c r="G37" s="25"/>
      <c r="H37" s="24"/>
      <c r="I37" s="25"/>
      <c r="J37" s="37"/>
      <c r="K37" s="37"/>
      <c r="L37" s="24"/>
      <c r="M37" s="153"/>
      <c r="N37" s="154"/>
      <c r="O37" s="36"/>
      <c r="P37" s="24"/>
      <c r="Q37" s="24"/>
      <c r="R37" s="24"/>
      <c r="S37" s="24"/>
      <c r="T37" s="24"/>
      <c r="U37" s="24"/>
      <c r="V37" s="24"/>
    </row>
    <row r="38" spans="1:22" x14ac:dyDescent="0.2">
      <c r="A38" s="24"/>
      <c r="B38" s="24"/>
      <c r="C38" s="24"/>
      <c r="D38" s="704"/>
      <c r="E38" s="705"/>
      <c r="F38" s="25"/>
      <c r="G38" s="25"/>
      <c r="H38" s="24"/>
      <c r="I38" s="24"/>
      <c r="J38" s="36"/>
      <c r="K38" s="36"/>
      <c r="L38" s="26"/>
      <c r="M38" s="44"/>
      <c r="N38" s="43"/>
      <c r="O38" s="36"/>
      <c r="P38" s="24"/>
      <c r="Q38" s="24"/>
      <c r="R38" s="24"/>
      <c r="S38" s="24"/>
      <c r="T38" s="24"/>
      <c r="U38" s="24"/>
      <c r="V38" s="24"/>
    </row>
    <row r="39" spans="1:22" x14ac:dyDescent="0.2">
      <c r="A39" s="24"/>
      <c r="B39" s="24"/>
      <c r="C39" s="25"/>
      <c r="D39" s="567"/>
      <c r="E39" s="568"/>
      <c r="F39" s="25"/>
      <c r="G39" s="25"/>
      <c r="H39" s="24"/>
      <c r="I39" s="24"/>
      <c r="J39" s="36"/>
      <c r="K39" s="36"/>
      <c r="L39" s="26"/>
      <c r="M39" s="45"/>
      <c r="N39" s="43"/>
      <c r="O39" s="36"/>
      <c r="P39" s="24"/>
      <c r="Q39" s="24"/>
      <c r="R39" s="24"/>
      <c r="S39" s="24"/>
      <c r="T39" s="24"/>
      <c r="U39" s="24"/>
      <c r="V39" s="24"/>
    </row>
    <row r="40" spans="1:22" x14ac:dyDescent="0.2">
      <c r="A40" s="24"/>
      <c r="B40" s="24"/>
      <c r="C40" s="24"/>
      <c r="D40" s="25"/>
      <c r="E40" s="25"/>
      <c r="F40" s="24"/>
      <c r="G40" s="25"/>
      <c r="H40" s="24"/>
      <c r="I40" s="24"/>
      <c r="J40" s="36"/>
      <c r="K40" s="36"/>
      <c r="L40" s="36"/>
      <c r="M40" s="36"/>
      <c r="N40" s="43"/>
      <c r="O40" s="36"/>
      <c r="P40" s="24"/>
      <c r="Q40" s="24"/>
      <c r="R40" s="24"/>
      <c r="S40" s="24"/>
      <c r="T40" s="24"/>
      <c r="U40" s="24"/>
      <c r="V40" s="24"/>
    </row>
    <row r="41" spans="1:22" x14ac:dyDescent="0.2">
      <c r="A41" s="24"/>
      <c r="B41" s="24"/>
      <c r="C41" s="24"/>
      <c r="D41" s="24"/>
      <c r="E41" s="24"/>
      <c r="F41" s="24"/>
      <c r="G41" s="24"/>
      <c r="H41" s="24"/>
      <c r="I41" s="24"/>
      <c r="J41" s="36"/>
      <c r="K41" s="36"/>
      <c r="L41" s="36"/>
      <c r="M41" s="44"/>
      <c r="N41" s="45"/>
      <c r="O41" s="36"/>
      <c r="P41" s="24"/>
      <c r="Q41" s="24"/>
      <c r="R41" s="24"/>
      <c r="S41" s="24"/>
      <c r="T41" s="24"/>
      <c r="U41" s="24"/>
      <c r="V41" s="24"/>
    </row>
    <row r="42" spans="1:22" x14ac:dyDescent="0.2">
      <c r="A42" s="24"/>
      <c r="B42" s="24"/>
      <c r="C42" s="24"/>
      <c r="D42" s="24"/>
      <c r="E42" s="53" t="s">
        <v>177</v>
      </c>
      <c r="F42" s="24"/>
      <c r="G42" s="24"/>
      <c r="H42" s="24"/>
      <c r="I42" s="24"/>
      <c r="J42" s="36"/>
      <c r="K42" s="36"/>
      <c r="L42" s="36"/>
      <c r="M42" s="45"/>
      <c r="N42" s="45"/>
      <c r="O42" s="36"/>
      <c r="P42" s="24"/>
      <c r="Q42" s="24"/>
      <c r="R42" s="24"/>
      <c r="S42" s="24"/>
      <c r="T42" s="24"/>
      <c r="U42" s="24"/>
      <c r="V42" s="24"/>
    </row>
    <row r="43" spans="1:22" x14ac:dyDescent="0.2">
      <c r="A43" s="24"/>
      <c r="B43" s="24"/>
      <c r="C43" s="24"/>
      <c r="D43" s="401"/>
      <c r="E43" s="401"/>
      <c r="F43" s="401"/>
      <c r="G43" s="401"/>
      <c r="H43" s="401"/>
      <c r="I43" s="24"/>
      <c r="J43" s="36"/>
      <c r="K43" s="36"/>
      <c r="L43" s="36"/>
      <c r="M43" s="36"/>
      <c r="N43" s="36"/>
      <c r="O43" s="36"/>
      <c r="P43" s="24"/>
      <c r="Q43" s="24"/>
      <c r="R43" s="24"/>
      <c r="S43" s="24"/>
      <c r="T43" s="24"/>
      <c r="U43" s="24"/>
      <c r="V43" s="24"/>
    </row>
    <row r="44" spans="1:22" x14ac:dyDescent="0.2">
      <c r="A44" s="24"/>
      <c r="B44" s="24"/>
      <c r="C44" s="24"/>
      <c r="D44" s="401"/>
      <c r="E44" s="409"/>
      <c r="F44" s="401"/>
      <c r="G44" s="401"/>
      <c r="H44" s="401"/>
      <c r="I44" s="24"/>
      <c r="J44" s="36"/>
      <c r="K44" s="36"/>
      <c r="L44" s="36"/>
      <c r="M44" s="36"/>
      <c r="N44" s="36"/>
      <c r="O44" s="36"/>
      <c r="P44" s="24"/>
      <c r="Q44" s="24"/>
      <c r="R44" s="24"/>
      <c r="S44" s="24"/>
      <c r="T44" s="24"/>
      <c r="U44" s="24"/>
      <c r="V44" s="24"/>
    </row>
    <row r="45" spans="1:22" x14ac:dyDescent="0.2">
      <c r="A45" s="24"/>
      <c r="B45" s="24"/>
      <c r="C45" s="24"/>
      <c r="D45" s="401"/>
      <c r="E45" s="401"/>
      <c r="F45" s="401"/>
      <c r="G45" s="401"/>
      <c r="H45" s="401"/>
      <c r="I45" s="24"/>
      <c r="J45" s="36"/>
      <c r="K45" s="36"/>
      <c r="L45" s="36"/>
      <c r="M45" s="36"/>
      <c r="N45" s="36"/>
      <c r="O45" s="36"/>
      <c r="P45" s="24"/>
      <c r="Q45" s="24"/>
      <c r="R45" s="24"/>
      <c r="S45" s="24"/>
      <c r="T45" s="24"/>
      <c r="U45" s="24"/>
      <c r="V45" s="24"/>
    </row>
    <row r="46" spans="1:22" x14ac:dyDescent="0.2">
      <c r="A46" s="24"/>
      <c r="B46" s="24"/>
      <c r="C46" s="24"/>
      <c r="D46" s="401"/>
      <c r="E46" s="401"/>
      <c r="F46" s="401"/>
      <c r="G46" s="401"/>
      <c r="H46" s="401"/>
      <c r="I46" s="24"/>
      <c r="J46" s="36"/>
      <c r="K46" s="36"/>
      <c r="L46" s="36"/>
      <c r="M46" s="36"/>
      <c r="N46" s="36"/>
      <c r="O46" s="36"/>
      <c r="P46" s="24"/>
      <c r="Q46" s="24"/>
      <c r="R46" s="24"/>
      <c r="S46" s="24"/>
      <c r="T46" s="24"/>
      <c r="U46" s="24"/>
      <c r="V46" s="24"/>
    </row>
    <row r="47" spans="1:22" x14ac:dyDescent="0.2">
      <c r="A47" s="24"/>
      <c r="B47" s="24"/>
      <c r="C47" s="24"/>
      <c r="D47" s="401"/>
      <c r="E47" s="401"/>
      <c r="F47" s="401"/>
      <c r="G47" s="401"/>
      <c r="H47" s="401"/>
      <c r="I47" s="24"/>
      <c r="J47" s="36"/>
      <c r="K47" s="36"/>
      <c r="L47" s="36"/>
      <c r="M47" s="36"/>
      <c r="N47" s="36"/>
      <c r="O47" s="36"/>
      <c r="P47" s="24"/>
      <c r="Q47" s="24"/>
      <c r="R47" s="24"/>
      <c r="S47" s="24"/>
      <c r="T47" s="24"/>
      <c r="U47" s="24"/>
      <c r="V47" s="24"/>
    </row>
    <row r="48" spans="1:22" x14ac:dyDescent="0.2">
      <c r="A48" s="24"/>
      <c r="B48" s="24"/>
      <c r="C48" s="24"/>
      <c r="D48" s="401"/>
      <c r="E48" s="401"/>
      <c r="F48" s="401"/>
      <c r="G48" s="401"/>
      <c r="H48" s="401"/>
      <c r="I48" s="24"/>
      <c r="J48" s="36"/>
      <c r="K48" s="36"/>
      <c r="L48" s="36"/>
      <c r="M48" s="36"/>
      <c r="N48" s="36"/>
      <c r="O48" s="36"/>
      <c r="P48" s="24"/>
      <c r="Q48" s="24"/>
      <c r="R48" s="24"/>
      <c r="S48" s="24"/>
      <c r="T48" s="24"/>
      <c r="U48" s="24"/>
      <c r="V48" s="24"/>
    </row>
    <row r="49" spans="1:22" x14ac:dyDescent="0.2">
      <c r="A49" s="24"/>
      <c r="B49" s="24"/>
      <c r="C49" s="24"/>
      <c r="D49" s="401"/>
      <c r="E49" s="401"/>
      <c r="F49" s="401"/>
      <c r="G49" s="401"/>
      <c r="H49" s="401"/>
      <c r="I49" s="24"/>
      <c r="J49" s="36"/>
      <c r="K49" s="36"/>
      <c r="L49" s="36"/>
      <c r="M49" s="36"/>
      <c r="N49" s="36"/>
      <c r="O49" s="36"/>
      <c r="P49" s="24"/>
      <c r="Q49" s="24"/>
      <c r="R49" s="24"/>
      <c r="S49" s="24"/>
      <c r="T49" s="24"/>
      <c r="U49" s="24"/>
      <c r="V49" s="24"/>
    </row>
    <row r="50" spans="1:22" x14ac:dyDescent="0.2">
      <c r="A50" s="24"/>
      <c r="B50" s="24"/>
      <c r="C50" s="24"/>
      <c r="D50" s="401"/>
      <c r="E50" s="401"/>
      <c r="F50" s="401"/>
      <c r="G50" s="401"/>
      <c r="H50" s="401"/>
      <c r="I50" s="24"/>
      <c r="J50" s="36"/>
      <c r="K50" s="36"/>
      <c r="L50" s="36"/>
      <c r="M50" s="36"/>
      <c r="N50" s="36"/>
      <c r="O50" s="36"/>
      <c r="P50" s="24"/>
      <c r="Q50" s="24"/>
      <c r="R50" s="24"/>
      <c r="S50" s="24"/>
      <c r="T50" s="24"/>
      <c r="U50" s="24"/>
      <c r="V50" s="24"/>
    </row>
    <row r="51" spans="1:22" x14ac:dyDescent="0.2">
      <c r="A51" s="24"/>
      <c r="B51" s="24"/>
      <c r="C51" s="24"/>
      <c r="D51" s="401"/>
      <c r="E51" s="401"/>
      <c r="F51" s="401"/>
      <c r="G51" s="401"/>
      <c r="H51" s="401"/>
      <c r="I51" s="24"/>
      <c r="J51" s="36"/>
      <c r="K51" s="36"/>
      <c r="L51" s="36"/>
      <c r="M51" s="36"/>
      <c r="N51" s="36"/>
      <c r="O51" s="36"/>
      <c r="P51" s="24"/>
      <c r="Q51" s="24"/>
      <c r="R51" s="24"/>
      <c r="S51" s="24"/>
      <c r="T51" s="24"/>
      <c r="U51" s="24"/>
      <c r="V51" s="24"/>
    </row>
    <row r="52" spans="1:22" x14ac:dyDescent="0.2">
      <c r="A52" s="24"/>
      <c r="B52" s="24"/>
      <c r="C52" s="24"/>
      <c r="D52" s="401"/>
      <c r="E52" s="401"/>
      <c r="F52" s="401"/>
      <c r="G52" s="401"/>
      <c r="H52" s="401"/>
      <c r="I52" s="24"/>
      <c r="J52" s="36"/>
      <c r="K52" s="36"/>
      <c r="L52" s="36"/>
      <c r="M52" s="36"/>
      <c r="N52" s="36"/>
      <c r="O52" s="36"/>
      <c r="P52" s="24"/>
      <c r="Q52" s="24"/>
      <c r="R52" s="24"/>
      <c r="S52" s="24"/>
      <c r="T52" s="24"/>
      <c r="U52" s="24"/>
      <c r="V52" s="24"/>
    </row>
    <row r="53" spans="1:22" x14ac:dyDescent="0.2">
      <c r="A53" s="24"/>
      <c r="B53" s="24"/>
      <c r="C53" s="24"/>
      <c r="D53" s="401"/>
      <c r="E53" s="401"/>
      <c r="F53" s="401"/>
      <c r="G53" s="401"/>
      <c r="H53" s="401"/>
      <c r="I53" s="24"/>
      <c r="J53" s="36"/>
      <c r="K53" s="36"/>
      <c r="L53" s="36"/>
      <c r="M53" s="36"/>
      <c r="N53" s="36"/>
      <c r="O53" s="36"/>
      <c r="P53" s="24"/>
      <c r="Q53" s="24"/>
      <c r="R53" s="24"/>
      <c r="S53" s="24"/>
      <c r="T53" s="24"/>
      <c r="U53" s="24"/>
      <c r="V53" s="24"/>
    </row>
    <row r="54" spans="1:22" x14ac:dyDescent="0.2">
      <c r="A54" s="24"/>
      <c r="B54" s="24"/>
      <c r="C54" s="24"/>
      <c r="D54" s="401"/>
      <c r="E54" s="401"/>
      <c r="F54" s="401"/>
      <c r="G54" s="401"/>
      <c r="H54" s="401"/>
      <c r="I54" s="24"/>
      <c r="J54" s="36"/>
      <c r="K54" s="36"/>
      <c r="L54" s="36"/>
      <c r="M54" s="36"/>
      <c r="N54" s="36"/>
      <c r="O54" s="36"/>
      <c r="P54" s="24"/>
      <c r="Q54" s="24"/>
      <c r="R54" s="24"/>
      <c r="S54" s="24"/>
      <c r="T54" s="24"/>
      <c r="U54" s="24"/>
      <c r="V54" s="24"/>
    </row>
    <row r="55" spans="1:22" x14ac:dyDescent="0.2">
      <c r="A55" s="24"/>
      <c r="B55" s="24"/>
      <c r="C55" s="24"/>
      <c r="D55" s="24"/>
      <c r="E55" s="24"/>
      <c r="F55" s="24"/>
      <c r="G55" s="24"/>
      <c r="H55" s="24"/>
      <c r="I55" s="24"/>
      <c r="J55" s="36"/>
      <c r="K55" s="36"/>
      <c r="L55" s="36"/>
      <c r="M55" s="36"/>
      <c r="N55" s="36"/>
      <c r="O55" s="36"/>
      <c r="P55" s="24"/>
      <c r="Q55" s="24"/>
      <c r="R55" s="24"/>
      <c r="S55" s="24"/>
      <c r="T55" s="24"/>
      <c r="U55" s="24"/>
      <c r="V55" s="24"/>
    </row>
    <row r="56" spans="1:22" x14ac:dyDescent="0.2">
      <c r="A56" s="24"/>
      <c r="B56" s="24"/>
      <c r="C56" s="24"/>
      <c r="D56" s="24"/>
      <c r="E56" s="24"/>
      <c r="F56" s="24"/>
      <c r="G56" s="24"/>
      <c r="H56" s="24"/>
      <c r="I56" s="24"/>
      <c r="J56" s="24"/>
      <c r="K56" s="24"/>
      <c r="L56" s="24"/>
      <c r="M56" s="24"/>
      <c r="N56" s="24"/>
      <c r="O56" s="24"/>
      <c r="P56" s="24"/>
      <c r="Q56" s="24"/>
      <c r="R56" s="24"/>
      <c r="S56" s="24"/>
      <c r="T56" s="24"/>
      <c r="U56" s="24"/>
      <c r="V56" s="24"/>
    </row>
    <row r="57" spans="1:22" x14ac:dyDescent="0.2">
      <c r="A57" s="24"/>
      <c r="B57" s="24"/>
      <c r="C57" s="24"/>
      <c r="D57" s="24"/>
      <c r="E57" s="24"/>
      <c r="F57" s="24"/>
      <c r="G57" s="24"/>
      <c r="H57" s="24"/>
      <c r="I57" s="24"/>
      <c r="J57" s="24"/>
      <c r="K57" s="24"/>
      <c r="L57" s="24"/>
      <c r="M57" s="24"/>
      <c r="N57" s="24"/>
      <c r="O57" s="24"/>
      <c r="P57" s="24"/>
      <c r="Q57" s="24"/>
      <c r="R57" s="24"/>
      <c r="S57" s="24"/>
      <c r="T57" s="24"/>
      <c r="U57" s="24"/>
      <c r="V57" s="24"/>
    </row>
    <row r="58" spans="1:22" x14ac:dyDescent="0.2">
      <c r="A58" s="24"/>
      <c r="B58" s="24"/>
      <c r="C58" s="24"/>
      <c r="D58" s="24"/>
      <c r="E58" s="24"/>
      <c r="F58" s="24"/>
      <c r="G58" s="24"/>
      <c r="H58" s="24"/>
      <c r="I58" s="24"/>
      <c r="J58" s="24"/>
      <c r="K58" s="24"/>
      <c r="L58" s="24"/>
      <c r="M58" s="24"/>
      <c r="N58" s="24"/>
      <c r="O58" s="24"/>
      <c r="P58" s="24"/>
      <c r="Q58" s="24"/>
      <c r="R58" s="24"/>
      <c r="S58" s="24"/>
      <c r="T58" s="24"/>
      <c r="U58" s="24"/>
      <c r="V58" s="24"/>
    </row>
    <row r="59" spans="1:22" x14ac:dyDescent="0.2">
      <c r="A59" s="24"/>
      <c r="B59" s="24"/>
      <c r="C59" s="24"/>
      <c r="D59" s="24"/>
      <c r="E59" s="24"/>
      <c r="F59" s="24"/>
      <c r="G59" s="24"/>
      <c r="H59" s="24"/>
      <c r="I59" s="24"/>
      <c r="J59" s="24"/>
      <c r="K59" s="24"/>
      <c r="L59" s="24"/>
      <c r="M59" s="24"/>
      <c r="N59" s="24"/>
      <c r="O59" s="24"/>
      <c r="P59" s="24"/>
      <c r="Q59" s="24"/>
      <c r="R59" s="24"/>
      <c r="S59" s="24"/>
      <c r="T59" s="24"/>
      <c r="U59" s="24"/>
      <c r="V59" s="24"/>
    </row>
    <row r="60" spans="1:22" x14ac:dyDescent="0.2">
      <c r="A60" s="24"/>
      <c r="B60" s="24"/>
      <c r="C60" s="24"/>
      <c r="D60" s="24"/>
      <c r="E60" s="24"/>
      <c r="F60" s="24"/>
      <c r="G60" s="24"/>
      <c r="H60" s="24"/>
      <c r="I60" s="24"/>
      <c r="J60" s="24"/>
      <c r="K60" s="24"/>
      <c r="L60" s="24"/>
      <c r="M60" s="24"/>
      <c r="N60" s="24"/>
      <c r="O60" s="24"/>
      <c r="P60" s="24"/>
      <c r="Q60" s="24"/>
      <c r="R60" s="24"/>
      <c r="S60" s="24"/>
      <c r="T60" s="24"/>
      <c r="U60" s="24"/>
      <c r="V60" s="24"/>
    </row>
    <row r="61" spans="1:22" x14ac:dyDescent="0.2">
      <c r="A61" s="24"/>
      <c r="B61" s="24"/>
      <c r="C61" s="24"/>
      <c r="D61" s="24"/>
      <c r="E61" s="24"/>
      <c r="F61" s="24"/>
      <c r="G61" s="24"/>
      <c r="H61" s="24"/>
      <c r="I61" s="24"/>
      <c r="J61" s="24"/>
      <c r="K61" s="24"/>
      <c r="L61" s="24"/>
      <c r="M61" s="24"/>
      <c r="N61" s="24"/>
      <c r="O61" s="24"/>
      <c r="P61" s="24"/>
      <c r="Q61" s="24"/>
      <c r="R61" s="24"/>
      <c r="S61" s="24"/>
      <c r="T61" s="24"/>
      <c r="U61" s="24"/>
      <c r="V61" s="24"/>
    </row>
    <row r="62" spans="1:22" x14ac:dyDescent="0.2">
      <c r="A62" s="24"/>
      <c r="B62" s="24"/>
      <c r="C62" s="24"/>
      <c r="D62" s="24"/>
      <c r="E62" s="24"/>
      <c r="F62" s="24"/>
      <c r="G62" s="24"/>
      <c r="H62" s="24"/>
      <c r="I62" s="24"/>
      <c r="J62" s="24"/>
      <c r="K62" s="24"/>
      <c r="L62" s="24"/>
      <c r="M62" s="24"/>
      <c r="N62" s="24"/>
      <c r="O62" s="24"/>
      <c r="P62" s="24"/>
      <c r="Q62" s="24"/>
      <c r="R62" s="24"/>
      <c r="S62" s="24"/>
      <c r="T62" s="24"/>
      <c r="U62" s="24"/>
      <c r="V62" s="24"/>
    </row>
  </sheetData>
  <sheetProtection password="9B68" sheet="1" objects="1" scenarios="1" selectLockedCells="1"/>
  <mergeCells count="11">
    <mergeCell ref="D38:E38"/>
    <mergeCell ref="J1:L1"/>
    <mergeCell ref="J11:L11"/>
    <mergeCell ref="A18:A19"/>
    <mergeCell ref="B18:D18"/>
    <mergeCell ref="E18:G18"/>
    <mergeCell ref="F1:G1"/>
    <mergeCell ref="F6:G6"/>
    <mergeCell ref="F9:G9"/>
    <mergeCell ref="F13:H13"/>
    <mergeCell ref="F14:G14"/>
  </mergeCells>
  <phoneticPr fontId="1" type="noConversion"/>
  <pageMargins left="0.78740157499999996" right="0.78740157499999996" top="0.984251969" bottom="0.984251969" header="0.4921259845" footer="0.4921259845"/>
  <pageSetup paperSize="9" orientation="portrait"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61"/>
  <sheetViews>
    <sheetView zoomScale="115" zoomScaleNormal="115" workbookViewId="0">
      <selection activeCell="D30" sqref="D30"/>
    </sheetView>
  </sheetViews>
  <sheetFormatPr baseColWidth="10" defaultRowHeight="12.75" x14ac:dyDescent="0.2"/>
  <cols>
    <col min="1" max="1" width="17.85546875" style="466" customWidth="1"/>
    <col min="2" max="3" width="11.7109375" style="466" customWidth="1"/>
    <col min="4" max="5" width="11.42578125" style="466" customWidth="1"/>
    <col min="6" max="7" width="11.7109375" style="466" customWidth="1"/>
    <col min="8" max="8" width="12.140625" style="466" customWidth="1"/>
    <col min="9" max="10" width="11.42578125" style="466" customWidth="1"/>
    <col min="11" max="11" width="11.7109375" style="466" customWidth="1"/>
    <col min="12" max="12" width="7.140625" style="466" customWidth="1"/>
    <col min="13" max="13" width="22.85546875" style="466" customWidth="1"/>
    <col min="14" max="14" width="10.7109375" style="466" customWidth="1"/>
    <col min="15" max="15" width="12.140625" style="466" customWidth="1"/>
    <col min="16" max="16" width="10.7109375" style="466" customWidth="1"/>
    <col min="17" max="18" width="11.42578125" style="466"/>
    <col min="19" max="19" width="11.42578125" style="466" customWidth="1"/>
    <col min="20" max="20" width="11.5703125" style="466" customWidth="1"/>
    <col min="21" max="16384" width="11.42578125" style="466"/>
  </cols>
  <sheetData>
    <row r="1" spans="1:25" ht="13.5" thickBot="1" x14ac:dyDescent="0.25">
      <c r="A1" s="730" t="s">
        <v>6</v>
      </c>
      <c r="B1" s="732" t="s">
        <v>190</v>
      </c>
      <c r="C1" s="733"/>
      <c r="D1" s="733"/>
      <c r="E1" s="733"/>
      <c r="F1" s="734"/>
      <c r="G1" s="733" t="s">
        <v>189</v>
      </c>
      <c r="H1" s="733"/>
      <c r="I1" s="733"/>
      <c r="J1" s="733"/>
      <c r="K1" s="735"/>
      <c r="L1" s="171"/>
      <c r="M1" s="171"/>
      <c r="N1" s="171"/>
      <c r="O1" s="171"/>
      <c r="P1" s="171"/>
      <c r="Q1" s="171"/>
      <c r="R1" s="171"/>
      <c r="S1" s="171"/>
      <c r="T1" s="171"/>
      <c r="U1" s="171"/>
      <c r="V1" s="171"/>
      <c r="W1" s="171"/>
      <c r="X1" s="171"/>
      <c r="Y1" s="171"/>
    </row>
    <row r="2" spans="1:25" ht="13.5" thickBot="1" x14ac:dyDescent="0.25">
      <c r="A2" s="731"/>
      <c r="B2" s="467" t="s">
        <v>64</v>
      </c>
      <c r="C2" s="468" t="s">
        <v>4</v>
      </c>
      <c r="D2" s="469" t="s">
        <v>180</v>
      </c>
      <c r="E2" s="470" t="s">
        <v>181</v>
      </c>
      <c r="F2" s="471" t="s">
        <v>5</v>
      </c>
      <c r="G2" s="467" t="s">
        <v>64</v>
      </c>
      <c r="H2" s="472" t="s">
        <v>49</v>
      </c>
      <c r="I2" s="473" t="s">
        <v>180</v>
      </c>
      <c r="J2" s="474" t="s">
        <v>181</v>
      </c>
      <c r="K2" s="475" t="s">
        <v>3</v>
      </c>
      <c r="L2" s="476"/>
      <c r="M2" s="190" t="s">
        <v>6</v>
      </c>
      <c r="N2" s="279" t="s">
        <v>4</v>
      </c>
      <c r="O2" s="280" t="s">
        <v>49</v>
      </c>
      <c r="P2" s="281" t="s">
        <v>5</v>
      </c>
      <c r="Q2" s="171"/>
      <c r="R2" s="171"/>
      <c r="S2" s="171"/>
      <c r="T2" s="171"/>
      <c r="U2" s="171"/>
      <c r="V2" s="171"/>
      <c r="W2" s="171"/>
      <c r="X2" s="171"/>
      <c r="Y2" s="171"/>
    </row>
    <row r="3" spans="1:25" x14ac:dyDescent="0.2">
      <c r="A3" s="477" t="s">
        <v>0</v>
      </c>
      <c r="B3" s="478">
        <f>IF(KamfSimulator!$H$14=1,KamfSimulator!B20,KamfSimulator!C20)</f>
        <v>0</v>
      </c>
      <c r="C3" s="479">
        <f>Tabelle2!C19</f>
        <v>0</v>
      </c>
      <c r="D3" s="480">
        <f>B3*N3</f>
        <v>0</v>
      </c>
      <c r="E3" s="480">
        <f>C3-D3</f>
        <v>0</v>
      </c>
      <c r="F3" s="481">
        <f>Tabelle2!D19</f>
        <v>0</v>
      </c>
      <c r="G3" s="478">
        <f>IF(KamfSimulator!$H$14=2,KamfSimulator!E20,KamfSimulator!F20)</f>
        <v>0</v>
      </c>
      <c r="H3" s="482">
        <f>Tabelle2!G19</f>
        <v>0</v>
      </c>
      <c r="I3" s="483">
        <f>G3*O3</f>
        <v>0</v>
      </c>
      <c r="J3" s="483">
        <f>H3-I3</f>
        <v>0</v>
      </c>
      <c r="K3" s="484">
        <f>Tabelle2!H19</f>
        <v>0</v>
      </c>
      <c r="L3" s="476"/>
      <c r="M3" s="282" t="s">
        <v>0</v>
      </c>
      <c r="N3" s="283">
        <v>1</v>
      </c>
      <c r="O3" s="284">
        <v>1</v>
      </c>
      <c r="P3" s="285">
        <v>100</v>
      </c>
      <c r="Q3" s="171"/>
      <c r="R3" s="171"/>
      <c r="S3" s="171"/>
      <c r="T3" s="171"/>
      <c r="U3" s="171"/>
      <c r="V3" s="171"/>
      <c r="W3" s="171"/>
      <c r="X3" s="171"/>
      <c r="Y3" s="171"/>
    </row>
    <row r="4" spans="1:25" x14ac:dyDescent="0.2">
      <c r="A4" s="485" t="s">
        <v>9</v>
      </c>
      <c r="B4" s="486">
        <f>IF(KamfSimulator!$H$14=1,KamfSimulator!B21,KamfSimulator!C21)</f>
        <v>0</v>
      </c>
      <c r="C4" s="487">
        <f>Tabelle2!C20</f>
        <v>0</v>
      </c>
      <c r="D4" s="488">
        <f t="shared" ref="D4:D17" si="0">B4*N4</f>
        <v>0</v>
      </c>
      <c r="E4" s="488">
        <f t="shared" ref="E4:E17" si="1">C4-D4</f>
        <v>0</v>
      </c>
      <c r="F4" s="489">
        <f>Tabelle2!D20</f>
        <v>0</v>
      </c>
      <c r="G4" s="486">
        <f>IF(KamfSimulator!$H$14=2,KamfSimulator!E21,KamfSimulator!F21)</f>
        <v>0</v>
      </c>
      <c r="H4" s="490">
        <f>Tabelle2!G20</f>
        <v>0</v>
      </c>
      <c r="I4" s="491">
        <f t="shared" ref="I4:I17" si="2">G4*O4</f>
        <v>0</v>
      </c>
      <c r="J4" s="491">
        <f t="shared" ref="J4:J17" si="3">H4-I4</f>
        <v>0</v>
      </c>
      <c r="K4" s="492">
        <f>Tabelle2!H20</f>
        <v>0</v>
      </c>
      <c r="L4" s="476"/>
      <c r="M4" s="286" t="s">
        <v>24</v>
      </c>
      <c r="N4" s="287">
        <v>2</v>
      </c>
      <c r="O4" s="288">
        <v>2</v>
      </c>
      <c r="P4" s="289">
        <v>50</v>
      </c>
      <c r="Q4" s="171"/>
      <c r="R4" s="171"/>
      <c r="S4" s="171"/>
      <c r="T4" s="171"/>
      <c r="U4" s="171"/>
      <c r="V4" s="171"/>
      <c r="W4" s="171"/>
      <c r="X4" s="171"/>
      <c r="Y4" s="171"/>
    </row>
    <row r="5" spans="1:25" x14ac:dyDescent="0.2">
      <c r="A5" s="493" t="s">
        <v>8</v>
      </c>
      <c r="B5" s="478">
        <f>IF(KamfSimulator!$H$14=1,KamfSimulator!B22,KamfSimulator!C22)</f>
        <v>0</v>
      </c>
      <c r="C5" s="479">
        <f>Tabelle2!C21</f>
        <v>0</v>
      </c>
      <c r="D5" s="480">
        <f t="shared" si="0"/>
        <v>0</v>
      </c>
      <c r="E5" s="480">
        <f t="shared" si="1"/>
        <v>0</v>
      </c>
      <c r="F5" s="481">
        <f>Tabelle2!D21</f>
        <v>0</v>
      </c>
      <c r="G5" s="478">
        <f>IF(KamfSimulator!$H$14=2,KamfSimulator!E22,KamfSimulator!F22)</f>
        <v>0</v>
      </c>
      <c r="H5" s="482">
        <f>Tabelle2!G21</f>
        <v>0</v>
      </c>
      <c r="I5" s="483">
        <f t="shared" si="2"/>
        <v>0</v>
      </c>
      <c r="J5" s="483">
        <f t="shared" si="3"/>
        <v>0</v>
      </c>
      <c r="K5" s="484">
        <f>Tabelle2!H21</f>
        <v>0</v>
      </c>
      <c r="L5" s="476"/>
      <c r="M5" s="286" t="s">
        <v>8</v>
      </c>
      <c r="N5" s="287">
        <v>4</v>
      </c>
      <c r="O5" s="288">
        <v>4</v>
      </c>
      <c r="P5" s="289">
        <v>150</v>
      </c>
      <c r="Q5" s="171"/>
      <c r="R5" s="171"/>
      <c r="S5" s="171"/>
      <c r="T5" s="171"/>
      <c r="U5" s="171"/>
      <c r="V5" s="171"/>
      <c r="W5" s="171"/>
      <c r="X5" s="171"/>
      <c r="Y5" s="171"/>
    </row>
    <row r="6" spans="1:25" x14ac:dyDescent="0.2">
      <c r="A6" s="494" t="s">
        <v>56</v>
      </c>
      <c r="B6" s="486">
        <f>IF(KamfSimulator!$H$14=1,KamfSimulator!B23,KamfSimulator!C23)</f>
        <v>0</v>
      </c>
      <c r="C6" s="487">
        <f>Tabelle2!C22</f>
        <v>0</v>
      </c>
      <c r="D6" s="488">
        <f t="shared" si="0"/>
        <v>0</v>
      </c>
      <c r="E6" s="488">
        <f t="shared" si="1"/>
        <v>0</v>
      </c>
      <c r="F6" s="489">
        <f>Tabelle2!D22</f>
        <v>0</v>
      </c>
      <c r="G6" s="486">
        <f>IF(KamfSimulator!$H$14=2,KamfSimulator!E23,KamfSimulator!F23)</f>
        <v>0</v>
      </c>
      <c r="H6" s="490">
        <f>Tabelle2!G22</f>
        <v>0</v>
      </c>
      <c r="I6" s="491">
        <f t="shared" si="2"/>
        <v>0</v>
      </c>
      <c r="J6" s="491">
        <f t="shared" si="3"/>
        <v>0</v>
      </c>
      <c r="K6" s="492">
        <f>Tabelle2!H22</f>
        <v>0</v>
      </c>
      <c r="L6" s="476"/>
      <c r="M6" s="286" t="s">
        <v>44</v>
      </c>
      <c r="N6" s="287">
        <v>8</v>
      </c>
      <c r="O6" s="288">
        <v>8</v>
      </c>
      <c r="P6" s="289">
        <v>75</v>
      </c>
      <c r="Q6" s="171"/>
      <c r="R6" s="171"/>
      <c r="S6" s="171"/>
      <c r="T6" s="171"/>
      <c r="U6" s="171"/>
      <c r="V6" s="171"/>
      <c r="W6" s="171"/>
      <c r="X6" s="171"/>
      <c r="Y6" s="171"/>
    </row>
    <row r="7" spans="1:25" x14ac:dyDescent="0.2">
      <c r="A7" s="493" t="s">
        <v>10</v>
      </c>
      <c r="B7" s="478">
        <f>IF(KamfSimulator!$H$14=1,KamfSimulator!B24,KamfSimulator!C24)</f>
        <v>0</v>
      </c>
      <c r="C7" s="479">
        <f>Tabelle2!C23</f>
        <v>0</v>
      </c>
      <c r="D7" s="480">
        <f t="shared" si="0"/>
        <v>0</v>
      </c>
      <c r="E7" s="480">
        <f t="shared" si="1"/>
        <v>0</v>
      </c>
      <c r="F7" s="481">
        <f>Tabelle2!D23</f>
        <v>0</v>
      </c>
      <c r="G7" s="478">
        <f>IF(KamfSimulator!$H$14=2,KamfSimulator!E24,KamfSimulator!F24)</f>
        <v>0</v>
      </c>
      <c r="H7" s="482">
        <f>Tabelle2!G23</f>
        <v>0</v>
      </c>
      <c r="I7" s="483">
        <f t="shared" si="2"/>
        <v>0</v>
      </c>
      <c r="J7" s="483">
        <f t="shared" si="3"/>
        <v>0</v>
      </c>
      <c r="K7" s="484">
        <f>Tabelle2!H23</f>
        <v>0</v>
      </c>
      <c r="L7" s="476"/>
      <c r="M7" s="286" t="s">
        <v>10</v>
      </c>
      <c r="N7" s="287">
        <v>7</v>
      </c>
      <c r="O7" s="288">
        <v>7</v>
      </c>
      <c r="P7" s="289">
        <v>250</v>
      </c>
      <c r="Q7" s="171"/>
      <c r="R7" s="171"/>
      <c r="S7" s="171"/>
      <c r="T7" s="171"/>
      <c r="U7" s="171"/>
      <c r="V7" s="171"/>
      <c r="W7" s="171"/>
      <c r="X7" s="171"/>
      <c r="Y7" s="171"/>
    </row>
    <row r="8" spans="1:25" x14ac:dyDescent="0.2">
      <c r="A8" s="494" t="s">
        <v>55</v>
      </c>
      <c r="B8" s="486">
        <f>IF(KamfSimulator!$H$14=1,KamfSimulator!B25,KamfSimulator!C25)</f>
        <v>0</v>
      </c>
      <c r="C8" s="487">
        <f>Tabelle2!C24</f>
        <v>0</v>
      </c>
      <c r="D8" s="488">
        <f t="shared" si="0"/>
        <v>0</v>
      </c>
      <c r="E8" s="488">
        <f t="shared" si="1"/>
        <v>0</v>
      </c>
      <c r="F8" s="489">
        <f>Tabelle2!D24</f>
        <v>0</v>
      </c>
      <c r="G8" s="486">
        <f>IF(KamfSimulator!$H$14=2,KamfSimulator!E25,KamfSimulator!F25)</f>
        <v>0</v>
      </c>
      <c r="H8" s="490">
        <f>Tabelle2!G24</f>
        <v>0</v>
      </c>
      <c r="I8" s="491">
        <f t="shared" si="2"/>
        <v>0</v>
      </c>
      <c r="J8" s="491">
        <f t="shared" si="3"/>
        <v>0</v>
      </c>
      <c r="K8" s="492">
        <f>Tabelle2!H24</f>
        <v>0</v>
      </c>
      <c r="L8" s="476"/>
      <c r="M8" s="286" t="s">
        <v>25</v>
      </c>
      <c r="N8" s="287">
        <v>17</v>
      </c>
      <c r="O8" s="288">
        <v>17</v>
      </c>
      <c r="P8" s="289">
        <v>100</v>
      </c>
      <c r="Q8" s="171"/>
      <c r="R8" s="171"/>
      <c r="S8" s="171"/>
      <c r="T8" s="171"/>
      <c r="U8" s="171"/>
      <c r="V8" s="171"/>
      <c r="W8" s="171"/>
      <c r="X8" s="171"/>
      <c r="Y8" s="171"/>
    </row>
    <row r="9" spans="1:25" x14ac:dyDescent="0.2">
      <c r="A9" s="493" t="s">
        <v>54</v>
      </c>
      <c r="B9" s="478">
        <f>IF(KamfSimulator!$H$14=1,KamfSimulator!B26,KamfSimulator!C26)</f>
        <v>0</v>
      </c>
      <c r="C9" s="479">
        <f>Tabelle2!C25</f>
        <v>0</v>
      </c>
      <c r="D9" s="480">
        <f t="shared" si="0"/>
        <v>0</v>
      </c>
      <c r="E9" s="480">
        <f t="shared" si="1"/>
        <v>0</v>
      </c>
      <c r="F9" s="481">
        <f>Tabelle2!D25</f>
        <v>0</v>
      </c>
      <c r="G9" s="478">
        <f>IF(KamfSimulator!$H$14=2,KamfSimulator!E26,KamfSimulator!F26)</f>
        <v>0</v>
      </c>
      <c r="H9" s="482">
        <f>Tabelle2!G25</f>
        <v>0</v>
      </c>
      <c r="I9" s="483">
        <f t="shared" si="2"/>
        <v>0</v>
      </c>
      <c r="J9" s="483">
        <f t="shared" si="3"/>
        <v>0</v>
      </c>
      <c r="K9" s="484">
        <f>Tabelle2!H25</f>
        <v>0</v>
      </c>
      <c r="L9" s="476"/>
      <c r="M9" s="286" t="s">
        <v>45</v>
      </c>
      <c r="N9" s="287">
        <v>8</v>
      </c>
      <c r="O9" s="288">
        <v>8</v>
      </c>
      <c r="P9" s="289">
        <v>450</v>
      </c>
      <c r="Q9" s="171"/>
      <c r="R9" s="171"/>
      <c r="S9" s="171"/>
      <c r="T9" s="171"/>
      <c r="U9" s="171"/>
      <c r="V9" s="171"/>
      <c r="W9" s="171"/>
      <c r="X9" s="171"/>
      <c r="Y9" s="171"/>
    </row>
    <row r="10" spans="1:25" x14ac:dyDescent="0.2">
      <c r="A10" s="494" t="s">
        <v>11</v>
      </c>
      <c r="B10" s="486">
        <f>IF(KamfSimulator!$H$14=1,KamfSimulator!B27,KamfSimulator!C27)</f>
        <v>0</v>
      </c>
      <c r="C10" s="487">
        <f>Tabelle2!C26</f>
        <v>0</v>
      </c>
      <c r="D10" s="488">
        <f t="shared" si="0"/>
        <v>0</v>
      </c>
      <c r="E10" s="488">
        <f t="shared" si="1"/>
        <v>0</v>
      </c>
      <c r="F10" s="489">
        <f>Tabelle2!D26</f>
        <v>0</v>
      </c>
      <c r="G10" s="486">
        <f>IF(KamfSimulator!$H$14=2,KamfSimulator!E27,KamfSimulator!F27)</f>
        <v>0</v>
      </c>
      <c r="H10" s="490">
        <f>Tabelle2!G26</f>
        <v>0</v>
      </c>
      <c r="I10" s="491">
        <f t="shared" si="2"/>
        <v>0</v>
      </c>
      <c r="J10" s="491">
        <f t="shared" si="3"/>
        <v>0</v>
      </c>
      <c r="K10" s="492">
        <f>Tabelle2!H26</f>
        <v>0</v>
      </c>
      <c r="L10" s="476"/>
      <c r="M10" s="286" t="s">
        <v>11</v>
      </c>
      <c r="N10" s="287">
        <v>24</v>
      </c>
      <c r="O10" s="288">
        <v>24</v>
      </c>
      <c r="P10" s="289">
        <v>150</v>
      </c>
      <c r="Q10" s="171"/>
      <c r="R10" s="171"/>
      <c r="S10" s="171"/>
      <c r="T10" s="171"/>
      <c r="U10" s="171"/>
      <c r="V10" s="171"/>
      <c r="W10" s="171"/>
      <c r="X10" s="171"/>
      <c r="Y10" s="171"/>
    </row>
    <row r="11" spans="1:25" x14ac:dyDescent="0.2">
      <c r="A11" s="493" t="s">
        <v>12</v>
      </c>
      <c r="B11" s="478">
        <f>IF(KamfSimulator!$H$14=1,KamfSimulator!B28,KamfSimulator!C28)</f>
        <v>0</v>
      </c>
      <c r="C11" s="479">
        <f>Tabelle2!C27</f>
        <v>0</v>
      </c>
      <c r="D11" s="480">
        <f t="shared" si="0"/>
        <v>0</v>
      </c>
      <c r="E11" s="480">
        <f t="shared" si="1"/>
        <v>0</v>
      </c>
      <c r="F11" s="481">
        <f>Tabelle2!D27</f>
        <v>0</v>
      </c>
      <c r="G11" s="478">
        <f>IF(KamfSimulator!$H$14=2,KamfSimulator!E28,KamfSimulator!F28)</f>
        <v>0</v>
      </c>
      <c r="H11" s="482">
        <f>Tabelle2!G27</f>
        <v>0</v>
      </c>
      <c r="I11" s="483">
        <f t="shared" si="2"/>
        <v>0</v>
      </c>
      <c r="J11" s="483">
        <f t="shared" si="3"/>
        <v>0</v>
      </c>
      <c r="K11" s="484">
        <f>Tabelle2!H27</f>
        <v>0</v>
      </c>
      <c r="L11" s="476"/>
      <c r="M11" s="286" t="s">
        <v>12</v>
      </c>
      <c r="N11" s="287">
        <v>11</v>
      </c>
      <c r="O11" s="288">
        <v>11</v>
      </c>
      <c r="P11" s="289">
        <v>650</v>
      </c>
      <c r="Q11" s="171"/>
      <c r="R11" s="171"/>
      <c r="S11" s="171"/>
      <c r="T11" s="171"/>
      <c r="U11" s="171"/>
      <c r="V11" s="171"/>
      <c r="W11" s="171"/>
      <c r="X11" s="171"/>
      <c r="Y11" s="171"/>
    </row>
    <row r="12" spans="1:25" x14ac:dyDescent="0.2">
      <c r="A12" s="494" t="s">
        <v>16</v>
      </c>
      <c r="B12" s="486">
        <f>IF(KamfSimulator!$H$14=1,KamfSimulator!B29,KamfSimulator!C29)</f>
        <v>0</v>
      </c>
      <c r="C12" s="487">
        <f>Tabelle2!C28</f>
        <v>0</v>
      </c>
      <c r="D12" s="488">
        <f t="shared" si="0"/>
        <v>0</v>
      </c>
      <c r="E12" s="488">
        <f t="shared" si="1"/>
        <v>0</v>
      </c>
      <c r="F12" s="489">
        <f>Tabelle2!D28</f>
        <v>0</v>
      </c>
      <c r="G12" s="486">
        <f>IF(KamfSimulator!$H$14=2,KamfSimulator!E29,KamfSimulator!F29)</f>
        <v>0</v>
      </c>
      <c r="H12" s="490">
        <f>Tabelle2!G28</f>
        <v>0</v>
      </c>
      <c r="I12" s="491">
        <f t="shared" si="2"/>
        <v>0</v>
      </c>
      <c r="J12" s="491">
        <f t="shared" si="3"/>
        <v>0</v>
      </c>
      <c r="K12" s="492">
        <f>Tabelle2!H28</f>
        <v>0</v>
      </c>
      <c r="L12" s="476"/>
      <c r="M12" s="286" t="s">
        <v>16</v>
      </c>
      <c r="N12" s="290">
        <v>40</v>
      </c>
      <c r="O12" s="291">
        <v>40</v>
      </c>
      <c r="P12" s="292">
        <v>180</v>
      </c>
      <c r="Q12" s="171"/>
      <c r="R12" s="171"/>
      <c r="S12" s="171"/>
      <c r="T12" s="171"/>
      <c r="U12" s="171"/>
      <c r="V12" s="171"/>
      <c r="W12" s="171"/>
      <c r="X12" s="171"/>
      <c r="Y12" s="171"/>
    </row>
    <row r="13" spans="1:25" x14ac:dyDescent="0.2">
      <c r="A13" s="493" t="s">
        <v>13</v>
      </c>
      <c r="B13" s="478">
        <f>IF(KamfSimulator!$H$14=1,KamfSimulator!B30,KamfSimulator!C30)</f>
        <v>0</v>
      </c>
      <c r="C13" s="479">
        <f>Tabelle2!C29</f>
        <v>0</v>
      </c>
      <c r="D13" s="480">
        <f t="shared" si="0"/>
        <v>0</v>
      </c>
      <c r="E13" s="480">
        <f t="shared" si="1"/>
        <v>0</v>
      </c>
      <c r="F13" s="481">
        <f>Tabelle2!D29</f>
        <v>0</v>
      </c>
      <c r="G13" s="478">
        <f>IF(KamfSimulator!$H$14=2,KamfSimulator!E30,KamfSimulator!F30)</f>
        <v>0</v>
      </c>
      <c r="H13" s="482">
        <f>Tabelle2!G29</f>
        <v>0</v>
      </c>
      <c r="I13" s="483">
        <f t="shared" si="2"/>
        <v>0</v>
      </c>
      <c r="J13" s="483">
        <f t="shared" si="3"/>
        <v>0</v>
      </c>
      <c r="K13" s="484">
        <f>Tabelle2!H29</f>
        <v>0</v>
      </c>
      <c r="L13" s="476"/>
      <c r="M13" s="286" t="s">
        <v>13</v>
      </c>
      <c r="N13" s="287">
        <v>15</v>
      </c>
      <c r="O13" s="288">
        <v>15</v>
      </c>
      <c r="P13" s="289">
        <v>750</v>
      </c>
      <c r="Q13" s="171"/>
      <c r="R13" s="171"/>
      <c r="S13" s="171"/>
      <c r="T13" s="171"/>
      <c r="U13" s="171"/>
      <c r="V13" s="171"/>
      <c r="W13" s="171"/>
      <c r="X13" s="171"/>
      <c r="Y13" s="171"/>
    </row>
    <row r="14" spans="1:25" x14ac:dyDescent="0.2">
      <c r="A14" s="494" t="s">
        <v>26</v>
      </c>
      <c r="B14" s="486">
        <f>IF(KamfSimulator!$H$14=1,KamfSimulator!B31,KamfSimulator!C31)</f>
        <v>0</v>
      </c>
      <c r="C14" s="487">
        <f>Tabelle2!C30</f>
        <v>0</v>
      </c>
      <c r="D14" s="488">
        <f t="shared" si="0"/>
        <v>0</v>
      </c>
      <c r="E14" s="488">
        <f t="shared" si="1"/>
        <v>0</v>
      </c>
      <c r="F14" s="489">
        <f>Tabelle2!D30</f>
        <v>0</v>
      </c>
      <c r="G14" s="486">
        <f>IF(KamfSimulator!$H$14=2,KamfSimulator!E31,KamfSimulator!F31)</f>
        <v>0</v>
      </c>
      <c r="H14" s="490">
        <f>Tabelle2!G30</f>
        <v>0</v>
      </c>
      <c r="I14" s="491">
        <f t="shared" si="2"/>
        <v>0</v>
      </c>
      <c r="J14" s="491">
        <f t="shared" si="3"/>
        <v>0</v>
      </c>
      <c r="K14" s="492">
        <f>Tabelle2!H30</f>
        <v>0</v>
      </c>
      <c r="L14" s="476"/>
      <c r="M14" s="286" t="s">
        <v>26</v>
      </c>
      <c r="N14" s="287">
        <v>56</v>
      </c>
      <c r="O14" s="288">
        <v>56</v>
      </c>
      <c r="P14" s="289">
        <v>200</v>
      </c>
      <c r="Q14" s="171"/>
      <c r="R14" s="171"/>
      <c r="S14" s="171"/>
      <c r="T14" s="171"/>
      <c r="U14" s="171"/>
      <c r="V14" s="171"/>
      <c r="W14" s="171"/>
      <c r="X14" s="171"/>
      <c r="Y14" s="171"/>
    </row>
    <row r="15" spans="1:25" x14ac:dyDescent="0.2">
      <c r="A15" s="493" t="s">
        <v>14</v>
      </c>
      <c r="B15" s="478">
        <f>IF(KamfSimulator!$H$14=1,KamfSimulator!B32,KamfSimulator!C32)</f>
        <v>0</v>
      </c>
      <c r="C15" s="479">
        <f>Tabelle2!C31</f>
        <v>0</v>
      </c>
      <c r="D15" s="495">
        <f t="shared" si="0"/>
        <v>0</v>
      </c>
      <c r="E15" s="480">
        <f t="shared" si="1"/>
        <v>0</v>
      </c>
      <c r="F15" s="481">
        <f>Tabelle2!D31</f>
        <v>0</v>
      </c>
      <c r="G15" s="478">
        <f>IF(KamfSimulator!$H$14=2,KamfSimulator!E32,KamfSimulator!F32)</f>
        <v>0</v>
      </c>
      <c r="H15" s="482">
        <f>Tabelle2!G31</f>
        <v>0</v>
      </c>
      <c r="I15" s="483">
        <f t="shared" si="2"/>
        <v>0</v>
      </c>
      <c r="J15" s="483">
        <f t="shared" si="3"/>
        <v>0</v>
      </c>
      <c r="K15" s="484">
        <f>Tabelle2!H31</f>
        <v>0</v>
      </c>
      <c r="L15" s="476"/>
      <c r="M15" s="286" t="s">
        <v>14</v>
      </c>
      <c r="N15" s="293">
        <v>24</v>
      </c>
      <c r="O15" s="294">
        <v>24</v>
      </c>
      <c r="P15" s="289">
        <v>950</v>
      </c>
      <c r="Q15" s="171"/>
      <c r="R15" s="171"/>
      <c r="S15" s="171"/>
      <c r="T15" s="171"/>
      <c r="U15" s="171"/>
      <c r="V15" s="171"/>
      <c r="W15" s="171"/>
      <c r="X15" s="171"/>
      <c r="Y15" s="171"/>
    </row>
    <row r="16" spans="1:25" ht="13.5" thickBot="1" x14ac:dyDescent="0.25">
      <c r="A16" s="496" t="s">
        <v>15</v>
      </c>
      <c r="B16" s="497">
        <f>IF(KamfSimulator!$H$14=1,KamfSimulator!B33,KamfSimulator!C33)</f>
        <v>0</v>
      </c>
      <c r="C16" s="498">
        <f>Tabelle2!C32</f>
        <v>0</v>
      </c>
      <c r="D16" s="499">
        <f t="shared" si="0"/>
        <v>0</v>
      </c>
      <c r="E16" s="500">
        <f t="shared" si="1"/>
        <v>0</v>
      </c>
      <c r="F16" s="501">
        <f>Tabelle2!D32</f>
        <v>0</v>
      </c>
      <c r="G16" s="502">
        <f>IF(KamfSimulator!$H$14=2,KamfSimulator!E33,KamfSimulator!F33)</f>
        <v>0</v>
      </c>
      <c r="H16" s="503">
        <f>Tabelle2!G32</f>
        <v>0</v>
      </c>
      <c r="I16" s="504">
        <f t="shared" si="2"/>
        <v>0</v>
      </c>
      <c r="J16" s="504">
        <f t="shared" si="3"/>
        <v>0</v>
      </c>
      <c r="K16" s="505">
        <f>Tabelle2!H32</f>
        <v>0</v>
      </c>
      <c r="L16" s="171"/>
      <c r="M16" s="404" t="s">
        <v>15</v>
      </c>
      <c r="N16" s="405">
        <v>100</v>
      </c>
      <c r="O16" s="406">
        <v>100</v>
      </c>
      <c r="P16" s="407">
        <v>225</v>
      </c>
      <c r="Q16" s="171"/>
      <c r="R16" s="171"/>
      <c r="S16" s="171"/>
      <c r="T16" s="171"/>
      <c r="U16" s="171"/>
      <c r="V16" s="171"/>
      <c r="W16" s="171"/>
      <c r="X16" s="171"/>
      <c r="Y16" s="171"/>
    </row>
    <row r="17" spans="1:25" ht="13.5" thickBot="1" x14ac:dyDescent="0.25">
      <c r="A17" s="506" t="s">
        <v>164</v>
      </c>
      <c r="B17" s="507">
        <f>IF(KamfSimulator!$H$14=1,KamfSimulator!B34,KamfSimulator!C34)</f>
        <v>0</v>
      </c>
      <c r="C17" s="508">
        <f>Tabelle2!C33</f>
        <v>0</v>
      </c>
      <c r="D17" s="509">
        <f t="shared" si="0"/>
        <v>0</v>
      </c>
      <c r="E17" s="495">
        <f t="shared" si="1"/>
        <v>0</v>
      </c>
      <c r="F17" s="510">
        <f>Tabelle2!D33</f>
        <v>0</v>
      </c>
      <c r="G17" s="511">
        <f>IF(KamfSimulator!$H$14=2,KamfSimulator!E34,KamfSimulator!F34)</f>
        <v>0</v>
      </c>
      <c r="H17" s="512">
        <f>Tabelle2!G33</f>
        <v>0</v>
      </c>
      <c r="I17" s="513">
        <f t="shared" si="2"/>
        <v>0</v>
      </c>
      <c r="J17" s="513">
        <f t="shared" si="3"/>
        <v>0</v>
      </c>
      <c r="K17" s="514">
        <f>Tabelle2!H33</f>
        <v>0</v>
      </c>
      <c r="L17" s="476"/>
      <c r="M17" s="408" t="s">
        <v>164</v>
      </c>
      <c r="N17" s="359">
        <v>1</v>
      </c>
      <c r="O17" s="360">
        <v>1</v>
      </c>
      <c r="P17" s="361">
        <v>100</v>
      </c>
      <c r="Q17" s="171"/>
      <c r="R17" s="171"/>
      <c r="S17" s="171"/>
      <c r="T17" s="171"/>
      <c r="U17" s="171"/>
      <c r="V17" s="171"/>
      <c r="W17" s="171"/>
      <c r="X17" s="171"/>
      <c r="Y17" s="171"/>
    </row>
    <row r="18" spans="1:25" ht="14.25" thickTop="1" thickBot="1" x14ac:dyDescent="0.25">
      <c r="A18" s="515" t="s">
        <v>72</v>
      </c>
      <c r="B18" s="516">
        <f t="shared" ref="B18:K18" si="4">SUM(B3:B17)</f>
        <v>0</v>
      </c>
      <c r="C18" s="517">
        <f t="shared" si="4"/>
        <v>0</v>
      </c>
      <c r="D18" s="518">
        <f t="shared" si="4"/>
        <v>0</v>
      </c>
      <c r="E18" s="518">
        <f t="shared" si="4"/>
        <v>0</v>
      </c>
      <c r="F18" s="519">
        <f t="shared" si="4"/>
        <v>0</v>
      </c>
      <c r="G18" s="520">
        <f t="shared" si="4"/>
        <v>0</v>
      </c>
      <c r="H18" s="521">
        <f t="shared" si="4"/>
        <v>0</v>
      </c>
      <c r="I18" s="522">
        <f t="shared" si="4"/>
        <v>0</v>
      </c>
      <c r="J18" s="522">
        <f t="shared" si="4"/>
        <v>0</v>
      </c>
      <c r="K18" s="523">
        <f t="shared" si="4"/>
        <v>0</v>
      </c>
      <c r="L18" s="171"/>
      <c r="M18" s="171"/>
      <c r="N18" s="171"/>
      <c r="O18" s="171"/>
      <c r="P18" s="171"/>
      <c r="Q18" s="171"/>
      <c r="R18" s="171"/>
      <c r="S18" s="171"/>
      <c r="T18" s="171"/>
      <c r="U18" s="171"/>
      <c r="V18" s="171"/>
      <c r="W18" s="171"/>
      <c r="X18" s="171"/>
      <c r="Y18" s="171"/>
    </row>
    <row r="19" spans="1:25" ht="14.25" thickTop="1" thickBot="1" x14ac:dyDescent="0.25">
      <c r="A19" s="464" t="s">
        <v>84</v>
      </c>
      <c r="B19" s="680">
        <f>SUMPRODUCT(B3:B16,Übersicht!AK2:AK15)</f>
        <v>0</v>
      </c>
      <c r="C19" s="681"/>
      <c r="D19" s="681"/>
      <c r="E19" s="681"/>
      <c r="F19" s="728"/>
      <c r="G19" s="729">
        <f>SUMPRODUCT(G3:G16,Übersicht!AK2:AK15)</f>
        <v>0</v>
      </c>
      <c r="H19" s="681"/>
      <c r="I19" s="681"/>
      <c r="J19" s="681"/>
      <c r="K19" s="682"/>
      <c r="L19" s="410"/>
      <c r="M19" s="171"/>
      <c r="N19" s="171"/>
      <c r="O19" s="171"/>
      <c r="P19" s="171"/>
      <c r="Q19" s="171"/>
      <c r="R19" s="171"/>
      <c r="S19" s="171"/>
      <c r="T19" s="171"/>
      <c r="U19" s="171"/>
      <c r="V19" s="171"/>
      <c r="W19" s="171"/>
      <c r="X19" s="171"/>
      <c r="Y19" s="171"/>
    </row>
    <row r="20" spans="1:25" ht="14.25" thickTop="1" thickBot="1" x14ac:dyDescent="0.25">
      <c r="A20" s="171"/>
      <c r="B20" s="171"/>
      <c r="C20" s="171"/>
      <c r="D20" s="171"/>
      <c r="E20" s="171"/>
      <c r="F20" s="171"/>
      <c r="G20" s="171"/>
      <c r="H20" s="171"/>
      <c r="I20" s="171"/>
      <c r="J20" s="171"/>
      <c r="K20" s="171"/>
      <c r="L20" s="171"/>
      <c r="M20" s="171"/>
      <c r="N20" s="171"/>
      <c r="O20" s="171"/>
      <c r="P20" s="171"/>
      <c r="Q20" s="171"/>
      <c r="R20" s="171"/>
      <c r="S20" s="171"/>
      <c r="T20" s="171"/>
      <c r="U20" s="171"/>
      <c r="V20" s="171"/>
      <c r="W20" s="171"/>
      <c r="X20" s="171"/>
      <c r="Y20" s="171"/>
    </row>
    <row r="21" spans="1:25" x14ac:dyDescent="0.2">
      <c r="A21" s="171"/>
      <c r="B21" s="171"/>
      <c r="C21" s="171"/>
      <c r="D21" s="740" t="s">
        <v>1</v>
      </c>
      <c r="E21" s="741"/>
      <c r="F21" s="742"/>
      <c r="G21" s="743" t="s">
        <v>2</v>
      </c>
      <c r="H21" s="743"/>
      <c r="I21" s="743"/>
      <c r="J21" s="476"/>
      <c r="K21" s="171"/>
      <c r="L21" s="171"/>
      <c r="M21" s="171"/>
      <c r="N21" s="171"/>
      <c r="O21" s="171"/>
      <c r="P21" s="171"/>
      <c r="Q21" s="171"/>
      <c r="R21" s="171"/>
      <c r="S21" s="171"/>
      <c r="T21" s="171"/>
      <c r="U21" s="171"/>
      <c r="V21" s="171"/>
      <c r="W21" s="171"/>
      <c r="X21" s="171"/>
      <c r="Y21" s="171"/>
    </row>
    <row r="22" spans="1:25" x14ac:dyDescent="0.2">
      <c r="A22" s="171"/>
      <c r="B22" s="171"/>
      <c r="C22" s="171"/>
      <c r="D22" s="736" t="s">
        <v>179</v>
      </c>
      <c r="E22" s="737"/>
      <c r="F22" s="441">
        <f>IF(KamfSimulator!H14=1,KamfSimulator!H2,KamfSimulator!G2)</f>
        <v>0</v>
      </c>
      <c r="G22" s="744" t="s">
        <v>179</v>
      </c>
      <c r="H22" s="745"/>
      <c r="I22" s="443">
        <f>IF(KamfSimulator!H14=2,KamfSimulator!H7,KamfSimulator!G7)</f>
        <v>0</v>
      </c>
      <c r="J22" s="171"/>
      <c r="K22" s="171"/>
      <c r="L22" s="171"/>
      <c r="M22" s="171"/>
      <c r="N22" s="171"/>
      <c r="O22" s="171"/>
      <c r="P22" s="171"/>
      <c r="Q22" s="171"/>
      <c r="R22" s="171"/>
      <c r="S22" s="171"/>
      <c r="T22" s="171"/>
      <c r="U22" s="171"/>
      <c r="V22" s="171"/>
      <c r="W22" s="171"/>
      <c r="X22" s="171"/>
      <c r="Y22" s="171"/>
    </row>
    <row r="23" spans="1:25" ht="13.5" thickBot="1" x14ac:dyDescent="0.25">
      <c r="A23" s="171"/>
      <c r="B23" s="171"/>
      <c r="C23" s="171"/>
      <c r="D23" s="738" t="s">
        <v>74</v>
      </c>
      <c r="E23" s="739"/>
      <c r="F23" s="442">
        <f>IF(KamfSimulator!H14=1,KamfSimulator!H3,KamfSimulator!G3)</f>
        <v>0</v>
      </c>
      <c r="G23" s="744" t="s">
        <v>74</v>
      </c>
      <c r="H23" s="745"/>
      <c r="I23" s="444">
        <f>IF(KamfSimulator!H14=2,KamfSimulator!H8,KamfSimulator!G8)</f>
        <v>0</v>
      </c>
      <c r="J23" s="171"/>
      <c r="K23" s="171"/>
      <c r="L23" s="171"/>
      <c r="M23" s="171"/>
      <c r="N23" s="171"/>
      <c r="O23" s="171"/>
      <c r="P23" s="171"/>
      <c r="Q23" s="171"/>
      <c r="R23" s="171"/>
      <c r="S23" s="171"/>
      <c r="T23" s="171"/>
      <c r="U23" s="171"/>
      <c r="V23" s="171"/>
      <c r="W23" s="171"/>
      <c r="X23" s="171"/>
      <c r="Y23" s="171"/>
    </row>
    <row r="24" spans="1:25" ht="13.5" thickBot="1" x14ac:dyDescent="0.25">
      <c r="A24" s="171"/>
      <c r="B24" s="171"/>
      <c r="C24" s="171"/>
      <c r="D24" s="295"/>
      <c r="E24" s="295"/>
      <c r="F24" s="440"/>
      <c r="G24" s="726" t="s">
        <v>73</v>
      </c>
      <c r="H24" s="727"/>
      <c r="I24" s="445">
        <f>IF(KamfSimulator!H14=2,KamfSimulator!H10,KamfSimulator!G10)</f>
        <v>0</v>
      </c>
      <c r="J24" s="171"/>
      <c r="K24" s="171"/>
      <c r="L24" s="171"/>
      <c r="M24" s="171"/>
      <c r="N24" s="171"/>
      <c r="O24" s="171"/>
      <c r="P24" s="171"/>
      <c r="Q24" s="171"/>
      <c r="R24" s="171"/>
      <c r="S24" s="171"/>
      <c r="T24" s="171"/>
      <c r="U24" s="171"/>
      <c r="V24" s="171"/>
      <c r="W24" s="171"/>
      <c r="X24" s="171"/>
      <c r="Y24" s="171"/>
    </row>
    <row r="25" spans="1:25" x14ac:dyDescent="0.2">
      <c r="A25" s="171"/>
      <c r="B25" s="171"/>
      <c r="C25" s="171"/>
      <c r="D25" s="171"/>
      <c r="E25" s="171"/>
      <c r="F25" s="171"/>
      <c r="G25" s="171"/>
      <c r="H25" s="171"/>
      <c r="I25" s="171"/>
      <c r="J25" s="171"/>
      <c r="K25" s="171"/>
      <c r="L25" s="171"/>
      <c r="M25" s="171"/>
      <c r="N25" s="171"/>
      <c r="O25" s="171"/>
      <c r="P25" s="171"/>
      <c r="Q25" s="171"/>
      <c r="R25" s="171"/>
      <c r="S25" s="171"/>
      <c r="T25" s="171"/>
      <c r="U25" s="171"/>
      <c r="V25" s="171"/>
      <c r="W25" s="171"/>
      <c r="X25" s="171"/>
      <c r="Y25" s="171"/>
    </row>
    <row r="26" spans="1:25" x14ac:dyDescent="0.2">
      <c r="A26" s="171"/>
      <c r="B26" s="171"/>
      <c r="C26" s="171"/>
      <c r="D26" s="171"/>
      <c r="E26" s="171"/>
      <c r="F26" s="171"/>
      <c r="G26" s="171"/>
      <c r="H26" s="171"/>
      <c r="I26" s="171"/>
      <c r="J26" s="171"/>
      <c r="K26" s="171"/>
      <c r="L26" s="171"/>
      <c r="M26" s="171"/>
      <c r="N26" s="171"/>
      <c r="O26" s="171"/>
      <c r="P26" s="171"/>
      <c r="Q26" s="171"/>
      <c r="R26" s="171"/>
      <c r="S26" s="171"/>
      <c r="T26" s="171"/>
      <c r="U26" s="171"/>
      <c r="V26" s="171"/>
      <c r="W26" s="171"/>
      <c r="X26" s="171"/>
      <c r="Y26" s="171"/>
    </row>
    <row r="27" spans="1:25" x14ac:dyDescent="0.2">
      <c r="A27" s="171"/>
      <c r="B27" s="171"/>
      <c r="C27" s="171"/>
      <c r="D27" s="171"/>
      <c r="E27" s="171"/>
      <c r="F27" s="171"/>
      <c r="G27" s="171"/>
      <c r="H27" s="171"/>
      <c r="I27" s="171"/>
      <c r="J27" s="171"/>
      <c r="K27" s="171"/>
      <c r="L27" s="171"/>
      <c r="M27" s="171"/>
      <c r="N27" s="171"/>
      <c r="O27" s="171"/>
      <c r="P27" s="171"/>
      <c r="Q27" s="171"/>
      <c r="R27" s="171"/>
      <c r="S27" s="171"/>
      <c r="T27" s="171"/>
      <c r="U27" s="171"/>
      <c r="V27" s="171"/>
      <c r="W27" s="171"/>
      <c r="X27" s="171"/>
      <c r="Y27" s="171"/>
    </row>
    <row r="28" spans="1:25" x14ac:dyDescent="0.2">
      <c r="A28" s="171"/>
      <c r="B28" s="171"/>
      <c r="C28" s="171"/>
      <c r="D28" s="171"/>
      <c r="E28" s="171"/>
      <c r="F28" s="171"/>
      <c r="G28" s="171"/>
      <c r="H28" s="171"/>
      <c r="I28" s="171"/>
      <c r="J28" s="171"/>
      <c r="K28" s="171"/>
      <c r="L28" s="171"/>
      <c r="M28" s="171"/>
      <c r="N28" s="171"/>
      <c r="O28" s="171"/>
      <c r="P28" s="171"/>
      <c r="Q28" s="171"/>
      <c r="R28" s="171"/>
      <c r="S28" s="171"/>
      <c r="T28" s="171"/>
      <c r="U28" s="171"/>
      <c r="V28" s="171"/>
      <c r="W28" s="171"/>
      <c r="X28" s="171"/>
      <c r="Y28" s="171"/>
    </row>
    <row r="29" spans="1:25" x14ac:dyDescent="0.2">
      <c r="A29" s="171"/>
      <c r="B29" s="171"/>
      <c r="C29" s="171"/>
      <c r="D29" s="171"/>
      <c r="E29" s="171"/>
      <c r="F29" s="171"/>
      <c r="G29" s="171"/>
      <c r="H29" s="171"/>
      <c r="I29" s="171"/>
      <c r="J29" s="171"/>
      <c r="K29" s="171"/>
      <c r="L29" s="171"/>
      <c r="M29" s="171"/>
      <c r="N29" s="171"/>
      <c r="O29" s="171"/>
      <c r="P29" s="171"/>
      <c r="Q29" s="171"/>
      <c r="R29" s="171"/>
      <c r="S29" s="171"/>
      <c r="T29" s="171"/>
      <c r="U29" s="171"/>
      <c r="V29" s="171"/>
      <c r="W29" s="171"/>
      <c r="X29" s="171"/>
      <c r="Y29" s="171"/>
    </row>
    <row r="30" spans="1:25" x14ac:dyDescent="0.2">
      <c r="A30" s="171"/>
      <c r="B30" s="171"/>
      <c r="C30" s="171"/>
      <c r="D30" s="171"/>
      <c r="E30" s="171"/>
      <c r="F30" s="171"/>
      <c r="G30" s="171"/>
      <c r="H30" s="171"/>
      <c r="I30" s="171"/>
      <c r="J30" s="171"/>
      <c r="K30" s="171"/>
      <c r="L30" s="171"/>
      <c r="M30" s="171"/>
      <c r="N30" s="171"/>
      <c r="O30" s="171"/>
      <c r="P30" s="171"/>
      <c r="Q30" s="171"/>
      <c r="R30" s="171"/>
      <c r="S30" s="171"/>
      <c r="T30" s="171"/>
      <c r="U30" s="171"/>
      <c r="V30" s="171"/>
      <c r="W30" s="171"/>
      <c r="X30" s="171"/>
      <c r="Y30" s="171"/>
    </row>
    <row r="31" spans="1:25" x14ac:dyDescent="0.2">
      <c r="A31" s="171"/>
      <c r="B31" s="171"/>
      <c r="C31" s="171"/>
      <c r="D31" s="171"/>
      <c r="E31" s="171"/>
      <c r="F31" s="171"/>
      <c r="G31" s="171"/>
      <c r="H31" s="171"/>
      <c r="I31" s="171"/>
      <c r="J31" s="171"/>
      <c r="K31" s="171"/>
      <c r="L31" s="171"/>
      <c r="M31" s="171"/>
      <c r="N31" s="171"/>
      <c r="O31" s="171"/>
      <c r="P31" s="171"/>
      <c r="Q31" s="171"/>
      <c r="R31" s="171"/>
      <c r="S31" s="171"/>
      <c r="T31" s="171"/>
      <c r="U31" s="171"/>
      <c r="V31" s="171"/>
      <c r="W31" s="171"/>
      <c r="X31" s="171"/>
      <c r="Y31" s="171"/>
    </row>
    <row r="32" spans="1:25" x14ac:dyDescent="0.2">
      <c r="A32" s="171"/>
      <c r="B32" s="171"/>
      <c r="C32" s="171"/>
      <c r="D32" s="171"/>
      <c r="E32" s="171"/>
      <c r="F32" s="171"/>
      <c r="G32" s="171"/>
      <c r="H32" s="171"/>
      <c r="I32" s="171"/>
      <c r="J32" s="171"/>
      <c r="K32" s="171"/>
      <c r="L32" s="171"/>
      <c r="M32" s="171"/>
      <c r="N32" s="171"/>
      <c r="O32" s="171"/>
      <c r="P32" s="171"/>
      <c r="Q32" s="171"/>
      <c r="R32" s="171"/>
      <c r="S32" s="171"/>
      <c r="T32" s="171"/>
      <c r="U32" s="171"/>
      <c r="V32" s="171"/>
      <c r="W32" s="171"/>
      <c r="X32" s="171"/>
      <c r="Y32" s="171"/>
    </row>
    <row r="33" spans="1:25" x14ac:dyDescent="0.2">
      <c r="A33" s="171"/>
      <c r="B33" s="171"/>
      <c r="C33" s="171"/>
      <c r="D33" s="171"/>
      <c r="E33" s="171"/>
      <c r="F33" s="171"/>
      <c r="G33" s="171"/>
      <c r="H33" s="171"/>
      <c r="I33" s="171"/>
      <c r="J33" s="171"/>
      <c r="K33" s="171"/>
      <c r="L33" s="171"/>
      <c r="M33" s="171"/>
      <c r="N33" s="171"/>
      <c r="O33" s="171"/>
      <c r="P33" s="171"/>
      <c r="Q33" s="171"/>
      <c r="R33" s="171"/>
      <c r="S33" s="171"/>
      <c r="T33" s="171"/>
      <c r="U33" s="171"/>
      <c r="V33" s="171"/>
      <c r="W33" s="171"/>
      <c r="X33" s="171"/>
      <c r="Y33" s="171"/>
    </row>
    <row r="34" spans="1:25" x14ac:dyDescent="0.2">
      <c r="A34" s="171"/>
      <c r="B34" s="171"/>
      <c r="C34" s="171"/>
      <c r="D34" s="171"/>
      <c r="E34" s="171"/>
      <c r="F34" s="171"/>
      <c r="G34" s="171"/>
      <c r="H34" s="171"/>
      <c r="I34" s="171"/>
      <c r="J34" s="171"/>
      <c r="K34" s="171"/>
      <c r="L34" s="171"/>
      <c r="M34" s="171"/>
      <c r="N34" s="171"/>
      <c r="O34" s="171"/>
      <c r="P34" s="171"/>
      <c r="Q34" s="171"/>
      <c r="R34" s="171"/>
      <c r="S34" s="171"/>
      <c r="T34" s="171"/>
      <c r="U34" s="171"/>
      <c r="V34" s="171"/>
      <c r="W34" s="171"/>
      <c r="X34" s="171"/>
      <c r="Y34" s="171"/>
    </row>
    <row r="35" spans="1:25" x14ac:dyDescent="0.2">
      <c r="A35" s="171"/>
      <c r="B35" s="171"/>
      <c r="C35" s="171"/>
      <c r="D35" s="171"/>
      <c r="E35" s="171"/>
      <c r="F35" s="171"/>
      <c r="G35" s="171"/>
      <c r="H35" s="171"/>
      <c r="I35" s="171"/>
      <c r="J35" s="171"/>
      <c r="K35" s="171"/>
      <c r="L35" s="171"/>
      <c r="M35" s="171"/>
      <c r="N35" s="171"/>
      <c r="O35" s="171"/>
      <c r="P35" s="171"/>
      <c r="Q35" s="171"/>
      <c r="R35" s="171"/>
      <c r="S35" s="171"/>
      <c r="T35" s="171"/>
      <c r="U35" s="171"/>
      <c r="V35" s="171"/>
      <c r="W35" s="171"/>
      <c r="X35" s="171"/>
      <c r="Y35" s="171"/>
    </row>
    <row r="36" spans="1:25" x14ac:dyDescent="0.2">
      <c r="A36" s="171"/>
      <c r="B36" s="171"/>
      <c r="C36" s="171"/>
      <c r="D36" s="171"/>
      <c r="E36" s="171"/>
      <c r="F36" s="171"/>
      <c r="G36" s="171"/>
      <c r="H36" s="171"/>
      <c r="I36" s="171"/>
      <c r="J36" s="171"/>
      <c r="K36" s="171"/>
      <c r="L36" s="171"/>
      <c r="M36" s="171"/>
      <c r="N36" s="171"/>
      <c r="O36" s="171"/>
      <c r="P36" s="171"/>
      <c r="Q36" s="171"/>
      <c r="R36" s="171"/>
      <c r="S36" s="171"/>
      <c r="T36" s="171"/>
      <c r="U36" s="171"/>
      <c r="V36" s="171"/>
      <c r="W36" s="171"/>
      <c r="X36" s="171"/>
      <c r="Y36" s="171"/>
    </row>
    <row r="37" spans="1:25" x14ac:dyDescent="0.2">
      <c r="A37" s="171"/>
      <c r="B37" s="171"/>
      <c r="C37" s="171"/>
      <c r="D37" s="171"/>
      <c r="E37" s="171"/>
      <c r="F37" s="171"/>
      <c r="G37" s="171"/>
      <c r="H37" s="171"/>
      <c r="I37" s="171"/>
      <c r="J37" s="171"/>
      <c r="K37" s="171"/>
      <c r="L37" s="171"/>
      <c r="M37" s="171"/>
      <c r="N37" s="171"/>
      <c r="O37" s="171"/>
      <c r="P37" s="171"/>
      <c r="Q37" s="171"/>
      <c r="R37" s="171"/>
      <c r="S37" s="171"/>
      <c r="T37" s="171"/>
      <c r="U37" s="171"/>
      <c r="V37" s="171"/>
      <c r="W37" s="171"/>
      <c r="X37" s="171"/>
      <c r="Y37" s="171"/>
    </row>
    <row r="38" spans="1:25" x14ac:dyDescent="0.2">
      <c r="A38" s="171"/>
      <c r="B38" s="171"/>
      <c r="C38" s="171"/>
      <c r="D38" s="171"/>
      <c r="E38" s="171"/>
      <c r="F38" s="171"/>
      <c r="G38" s="171"/>
      <c r="H38" s="171"/>
      <c r="I38" s="171"/>
      <c r="J38" s="171"/>
      <c r="K38" s="171"/>
      <c r="L38" s="171"/>
      <c r="M38" s="171"/>
      <c r="N38" s="171"/>
      <c r="O38" s="171"/>
      <c r="P38" s="171"/>
      <c r="Q38" s="171"/>
      <c r="R38" s="171"/>
      <c r="S38" s="171"/>
      <c r="T38" s="171"/>
      <c r="U38" s="171"/>
      <c r="V38" s="171"/>
      <c r="W38" s="171"/>
      <c r="X38" s="171"/>
      <c r="Y38" s="171"/>
    </row>
    <row r="39" spans="1:25" x14ac:dyDescent="0.2">
      <c r="A39" s="171"/>
      <c r="B39" s="171"/>
      <c r="C39" s="171"/>
      <c r="D39" s="171"/>
      <c r="E39" s="171"/>
      <c r="F39" s="171"/>
      <c r="G39" s="171"/>
      <c r="H39" s="171"/>
      <c r="I39" s="171"/>
      <c r="J39" s="171"/>
      <c r="K39" s="171"/>
      <c r="L39" s="171"/>
      <c r="M39" s="171"/>
      <c r="N39" s="171"/>
      <c r="O39" s="171"/>
      <c r="P39" s="171"/>
      <c r="Q39" s="171"/>
      <c r="R39" s="171"/>
      <c r="S39" s="171"/>
      <c r="T39" s="171"/>
      <c r="U39" s="171"/>
      <c r="V39" s="171"/>
      <c r="W39" s="171"/>
      <c r="X39" s="171"/>
      <c r="Y39" s="171"/>
    </row>
    <row r="40" spans="1:25" x14ac:dyDescent="0.2">
      <c r="A40" s="171"/>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row>
    <row r="41" spans="1:25" x14ac:dyDescent="0.2">
      <c r="A41" s="171"/>
      <c r="B41" s="171"/>
      <c r="C41" s="171"/>
      <c r="D41" s="171"/>
      <c r="E41" s="171"/>
      <c r="F41" s="171"/>
      <c r="G41" s="171"/>
      <c r="H41" s="171"/>
      <c r="I41" s="171"/>
      <c r="J41" s="171"/>
      <c r="K41" s="171"/>
      <c r="L41" s="171"/>
      <c r="M41" s="171"/>
      <c r="N41" s="171"/>
      <c r="O41" s="171"/>
      <c r="P41" s="171"/>
      <c r="Q41" s="171"/>
      <c r="R41" s="171"/>
      <c r="S41" s="171"/>
      <c r="T41" s="171"/>
      <c r="U41" s="171"/>
      <c r="V41" s="171"/>
      <c r="W41" s="171"/>
      <c r="X41" s="171"/>
      <c r="Y41" s="171"/>
    </row>
    <row r="42" spans="1:25" x14ac:dyDescent="0.2">
      <c r="A42" s="171"/>
      <c r="B42" s="171"/>
      <c r="C42" s="171"/>
      <c r="D42" s="171"/>
      <c r="E42" s="171"/>
      <c r="F42" s="171"/>
      <c r="G42" s="171"/>
      <c r="H42" s="171"/>
      <c r="I42" s="171"/>
      <c r="J42" s="171"/>
      <c r="K42" s="171"/>
      <c r="L42" s="171"/>
      <c r="M42" s="171"/>
      <c r="N42" s="171"/>
      <c r="O42" s="171"/>
      <c r="P42" s="171"/>
      <c r="Q42" s="171"/>
      <c r="R42" s="171"/>
      <c r="S42" s="171"/>
      <c r="T42" s="171"/>
      <c r="U42" s="171"/>
      <c r="V42" s="171"/>
      <c r="W42" s="171"/>
      <c r="X42" s="171"/>
      <c r="Y42" s="171"/>
    </row>
    <row r="43" spans="1:25" x14ac:dyDescent="0.2">
      <c r="A43" s="171"/>
      <c r="B43" s="171"/>
      <c r="C43" s="171"/>
      <c r="D43" s="171"/>
      <c r="E43" s="171"/>
      <c r="F43" s="171"/>
      <c r="G43" s="171"/>
      <c r="H43" s="171"/>
      <c r="I43" s="171"/>
      <c r="J43" s="171"/>
      <c r="K43" s="171"/>
      <c r="L43" s="171"/>
      <c r="M43" s="171"/>
      <c r="N43" s="171"/>
      <c r="O43" s="171"/>
      <c r="P43" s="171"/>
      <c r="Q43" s="171"/>
      <c r="R43" s="171"/>
      <c r="S43" s="171"/>
      <c r="T43" s="171"/>
      <c r="U43" s="171"/>
      <c r="V43" s="171"/>
      <c r="W43" s="171"/>
      <c r="X43" s="171"/>
      <c r="Y43" s="171"/>
    </row>
    <row r="44" spans="1:25" x14ac:dyDescent="0.2">
      <c r="A44" s="171"/>
      <c r="B44" s="171"/>
      <c r="C44" s="171"/>
      <c r="D44" s="171"/>
      <c r="E44" s="171"/>
      <c r="F44" s="171"/>
      <c r="G44" s="171"/>
      <c r="H44" s="171"/>
      <c r="I44" s="171"/>
      <c r="J44" s="171"/>
      <c r="K44" s="171"/>
      <c r="L44" s="171"/>
      <c r="M44" s="171"/>
      <c r="N44" s="171"/>
      <c r="O44" s="171"/>
      <c r="P44" s="171"/>
      <c r="Q44" s="171"/>
      <c r="R44" s="171"/>
      <c r="S44" s="171"/>
      <c r="T44" s="171"/>
      <c r="U44" s="171"/>
      <c r="V44" s="171"/>
      <c r="W44" s="171"/>
      <c r="X44" s="171"/>
      <c r="Y44" s="171"/>
    </row>
    <row r="45" spans="1:25" x14ac:dyDescent="0.2">
      <c r="A45" s="171"/>
      <c r="B45" s="171"/>
      <c r="C45" s="171"/>
      <c r="D45" s="171"/>
      <c r="E45" s="171"/>
      <c r="F45" s="171"/>
      <c r="G45" s="171"/>
      <c r="H45" s="171"/>
      <c r="I45" s="171"/>
      <c r="J45" s="171"/>
      <c r="K45" s="171"/>
      <c r="L45" s="171"/>
      <c r="M45" s="171"/>
      <c r="N45" s="171"/>
      <c r="O45" s="171"/>
      <c r="P45" s="171"/>
      <c r="Q45" s="171"/>
      <c r="R45" s="171"/>
      <c r="S45" s="171"/>
      <c r="T45" s="171"/>
      <c r="U45" s="171"/>
      <c r="V45" s="171"/>
      <c r="W45" s="171"/>
      <c r="X45" s="171"/>
      <c r="Y45" s="171"/>
    </row>
    <row r="46" spans="1:25" x14ac:dyDescent="0.2">
      <c r="A46" s="171"/>
      <c r="B46" s="171"/>
      <c r="C46" s="171"/>
      <c r="D46" s="171"/>
      <c r="E46" s="171"/>
      <c r="F46" s="171"/>
      <c r="G46" s="171"/>
      <c r="H46" s="171"/>
      <c r="I46" s="171"/>
      <c r="J46" s="171"/>
      <c r="K46" s="171"/>
      <c r="L46" s="171"/>
      <c r="M46" s="171"/>
      <c r="N46" s="171"/>
      <c r="O46" s="171"/>
      <c r="P46" s="171"/>
      <c r="Q46" s="171"/>
      <c r="R46" s="171"/>
      <c r="S46" s="171"/>
      <c r="T46" s="171"/>
      <c r="U46" s="171"/>
      <c r="V46" s="171"/>
      <c r="W46" s="171"/>
      <c r="X46" s="171"/>
      <c r="Y46" s="171"/>
    </row>
    <row r="47" spans="1:25" x14ac:dyDescent="0.2">
      <c r="A47" s="171"/>
      <c r="B47" s="171"/>
      <c r="C47" s="171"/>
      <c r="D47" s="171"/>
      <c r="E47" s="171"/>
      <c r="F47" s="171"/>
      <c r="G47" s="171"/>
      <c r="H47" s="171"/>
      <c r="I47" s="171"/>
      <c r="J47" s="171"/>
      <c r="K47" s="171"/>
      <c r="L47" s="171"/>
      <c r="M47" s="171"/>
      <c r="N47" s="171"/>
      <c r="O47" s="171"/>
      <c r="P47" s="171"/>
      <c r="Q47" s="171"/>
      <c r="R47" s="171"/>
      <c r="S47" s="171"/>
      <c r="T47" s="171"/>
      <c r="U47" s="171"/>
      <c r="V47" s="171"/>
      <c r="W47" s="171"/>
      <c r="X47" s="171"/>
      <c r="Y47" s="171"/>
    </row>
    <row r="48" spans="1:25" x14ac:dyDescent="0.2">
      <c r="A48" s="171"/>
      <c r="B48" s="171"/>
      <c r="C48" s="171"/>
      <c r="D48" s="171"/>
      <c r="E48" s="171"/>
      <c r="F48" s="171"/>
      <c r="G48" s="171"/>
      <c r="H48" s="171"/>
      <c r="I48" s="171"/>
      <c r="J48" s="171"/>
      <c r="K48" s="171"/>
      <c r="L48" s="171"/>
      <c r="M48" s="171"/>
      <c r="N48" s="171"/>
      <c r="O48" s="171"/>
      <c r="P48" s="171"/>
      <c r="Q48" s="171"/>
      <c r="R48" s="171"/>
      <c r="S48" s="171"/>
      <c r="T48" s="171"/>
      <c r="U48" s="171"/>
      <c r="V48" s="171"/>
      <c r="W48" s="171"/>
      <c r="X48" s="171"/>
      <c r="Y48" s="171"/>
    </row>
    <row r="49" spans="1:25" x14ac:dyDescent="0.2">
      <c r="A49" s="171"/>
      <c r="B49" s="171"/>
      <c r="C49" s="171"/>
      <c r="D49" s="171"/>
      <c r="E49" s="171"/>
      <c r="F49" s="171"/>
      <c r="G49" s="171"/>
      <c r="H49" s="171"/>
      <c r="I49" s="171"/>
      <c r="J49" s="171"/>
      <c r="K49" s="171"/>
      <c r="L49" s="171"/>
      <c r="M49" s="171"/>
      <c r="N49" s="171"/>
      <c r="O49" s="171"/>
      <c r="P49" s="171"/>
      <c r="Q49" s="171"/>
      <c r="R49" s="171"/>
      <c r="S49" s="171"/>
      <c r="T49" s="171"/>
      <c r="U49" s="171"/>
      <c r="V49" s="171"/>
      <c r="W49" s="171"/>
      <c r="X49" s="171"/>
      <c r="Y49" s="171"/>
    </row>
    <row r="50" spans="1:25" x14ac:dyDescent="0.2">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c r="Y50" s="171"/>
    </row>
    <row r="51" spans="1:25" x14ac:dyDescent="0.2">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c r="Y51" s="171"/>
    </row>
    <row r="52" spans="1:25" x14ac:dyDescent="0.2">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c r="Y52" s="171"/>
    </row>
    <row r="53" spans="1:25" x14ac:dyDescent="0.2">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c r="Y53" s="171"/>
    </row>
    <row r="54" spans="1:25" x14ac:dyDescent="0.2">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c r="Y54" s="171"/>
    </row>
    <row r="55" spans="1:25" x14ac:dyDescent="0.2">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c r="Y55" s="171"/>
    </row>
    <row r="56" spans="1:25" x14ac:dyDescent="0.2">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c r="Y56" s="171"/>
    </row>
    <row r="57" spans="1:25" x14ac:dyDescent="0.2">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c r="Y57" s="171"/>
    </row>
    <row r="58" spans="1:25" x14ac:dyDescent="0.2">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c r="Y58" s="171"/>
    </row>
    <row r="59" spans="1:25" x14ac:dyDescent="0.2">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c r="Y59" s="171"/>
    </row>
    <row r="60" spans="1:25" x14ac:dyDescent="0.2">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c r="Y60" s="171"/>
    </row>
    <row r="61" spans="1:25" x14ac:dyDescent="0.2">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c r="Y61" s="171"/>
    </row>
  </sheetData>
  <sheetProtection password="9B68" sheet="1" objects="1" scenarios="1" selectLockedCells="1"/>
  <mergeCells count="12">
    <mergeCell ref="G24:H24"/>
    <mergeCell ref="B19:F19"/>
    <mergeCell ref="G19:K19"/>
    <mergeCell ref="A1:A2"/>
    <mergeCell ref="B1:F1"/>
    <mergeCell ref="G1:K1"/>
    <mergeCell ref="D22:E22"/>
    <mergeCell ref="D23:E23"/>
    <mergeCell ref="D21:F21"/>
    <mergeCell ref="G21:I21"/>
    <mergeCell ref="G23:H23"/>
    <mergeCell ref="G22:H22"/>
  </mergeCells>
  <pageMargins left="0.7" right="0.7" top="0.78740157499999996" bottom="0.78740157499999996" header="0.3" footer="0.3"/>
  <pageSetup paperSize="0" orientation="portrait" horizontalDpi="0" verticalDpi="0" copies="0"/>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100"/>
  <sheetViews>
    <sheetView zoomScale="115" zoomScaleNormal="115" workbookViewId="0">
      <selection activeCell="C2" sqref="C2"/>
    </sheetView>
  </sheetViews>
  <sheetFormatPr baseColWidth="10" defaultRowHeight="12.75" x14ac:dyDescent="0.2"/>
  <cols>
    <col min="1" max="4" width="12.28515625" style="189" customWidth="1"/>
    <col min="5" max="5" width="3.5703125" style="189" customWidth="1"/>
    <col min="6" max="9" width="12.28515625" style="189" customWidth="1"/>
    <col min="10" max="10" width="3.5703125" style="189" customWidth="1"/>
    <col min="11" max="14" width="12.28515625" style="189" customWidth="1"/>
    <col min="15" max="17" width="13.7109375" style="189" customWidth="1"/>
    <col min="18" max="22" width="11.42578125" style="189"/>
    <col min="23" max="23" width="11.42578125" style="189" customWidth="1"/>
    <col min="24" max="28" width="11.42578125" style="189"/>
    <col min="29" max="31" width="11.42578125" style="189" customWidth="1"/>
    <col min="32" max="16384" width="11.42578125" style="189"/>
  </cols>
  <sheetData>
    <row r="1" spans="1:28" ht="13.5" thickBot="1" x14ac:dyDescent="0.25">
      <c r="A1" s="746" t="s">
        <v>86</v>
      </c>
      <c r="B1" s="747"/>
      <c r="C1" s="427"/>
      <c r="D1" s="427"/>
      <c r="E1" s="427"/>
      <c r="F1" s="746" t="s">
        <v>96</v>
      </c>
      <c r="G1" s="747"/>
      <c r="H1" s="427"/>
      <c r="I1" s="427"/>
      <c r="J1" s="427"/>
      <c r="K1" s="746" t="s">
        <v>97</v>
      </c>
      <c r="L1" s="747"/>
      <c r="M1" s="427"/>
      <c r="N1" s="427"/>
      <c r="O1" s="428"/>
      <c r="P1" s="428"/>
      <c r="Q1" s="428"/>
      <c r="R1" s="433"/>
      <c r="S1" s="428"/>
      <c r="T1" s="428"/>
      <c r="U1" s="428"/>
      <c r="V1" s="428"/>
      <c r="W1" s="428"/>
      <c r="X1" s="428"/>
      <c r="Y1" s="428"/>
      <c r="Z1" s="428"/>
      <c r="AA1" s="379"/>
      <c r="AB1" s="446"/>
    </row>
    <row r="2" spans="1:28" ht="13.5" thickBot="1" x14ac:dyDescent="0.25">
      <c r="A2" s="270" t="s">
        <v>95</v>
      </c>
      <c r="B2" s="204">
        <f>Übersicht!G2</f>
        <v>0</v>
      </c>
      <c r="C2" s="234"/>
      <c r="D2" s="427"/>
      <c r="E2" s="427"/>
      <c r="F2" s="270" t="s">
        <v>95</v>
      </c>
      <c r="G2" s="204">
        <f>Übersicht!G3</f>
        <v>0</v>
      </c>
      <c r="H2" s="234"/>
      <c r="I2" s="427"/>
      <c r="J2" s="427"/>
      <c r="K2" s="270" t="s">
        <v>95</v>
      </c>
      <c r="L2" s="204">
        <f>Übersicht!G4</f>
        <v>0</v>
      </c>
      <c r="M2" s="234"/>
      <c r="N2" s="427"/>
      <c r="O2" s="428"/>
      <c r="P2" s="428"/>
      <c r="Q2" s="428"/>
      <c r="R2" s="428"/>
      <c r="S2" s="428"/>
      <c r="T2" s="428"/>
      <c r="U2" s="428"/>
      <c r="V2" s="428"/>
      <c r="W2" s="428"/>
      <c r="X2" s="428"/>
      <c r="Y2" s="428"/>
      <c r="Z2" s="428"/>
      <c r="AA2" s="379"/>
      <c r="AB2" s="379"/>
    </row>
    <row r="3" spans="1:28" x14ac:dyDescent="0.2">
      <c r="A3" s="270" t="s">
        <v>104</v>
      </c>
      <c r="B3" s="169"/>
      <c r="C3" s="428"/>
      <c r="D3" s="428"/>
      <c r="E3" s="428"/>
      <c r="F3" s="270" t="s">
        <v>104</v>
      </c>
      <c r="G3" s="169"/>
      <c r="H3" s="428"/>
      <c r="I3" s="428"/>
      <c r="J3" s="428"/>
      <c r="K3" s="270" t="s">
        <v>104</v>
      </c>
      <c r="L3" s="169"/>
      <c r="M3" s="428"/>
      <c r="N3" s="428"/>
      <c r="O3" s="428"/>
      <c r="P3" s="428"/>
      <c r="Q3" s="428"/>
      <c r="R3" s="428"/>
      <c r="S3" s="428"/>
      <c r="T3" s="428"/>
      <c r="U3" s="428"/>
      <c r="V3" s="428"/>
      <c r="W3" s="428"/>
      <c r="X3" s="428"/>
      <c r="Y3" s="428"/>
      <c r="Z3" s="428"/>
      <c r="AA3" s="379"/>
      <c r="AB3" s="379"/>
    </row>
    <row r="4" spans="1:28" ht="13.5" thickBot="1" x14ac:dyDescent="0.25">
      <c r="A4" s="296" t="s">
        <v>94</v>
      </c>
      <c r="B4" s="170"/>
      <c r="C4" s="428"/>
      <c r="D4" s="428"/>
      <c r="E4" s="428"/>
      <c r="F4" s="296" t="s">
        <v>94</v>
      </c>
      <c r="G4" s="170"/>
      <c r="H4" s="428"/>
      <c r="I4" s="428"/>
      <c r="J4" s="428"/>
      <c r="K4" s="296" t="s">
        <v>94</v>
      </c>
      <c r="L4" s="170"/>
      <c r="M4" s="428"/>
      <c r="N4" s="428"/>
      <c r="O4" s="428"/>
      <c r="P4" s="428"/>
      <c r="Q4" s="428"/>
      <c r="R4" s="428"/>
      <c r="S4" s="428"/>
      <c r="T4" s="428"/>
      <c r="U4" s="428"/>
      <c r="V4" s="428"/>
      <c r="W4" s="428"/>
      <c r="X4" s="428"/>
      <c r="Y4" s="428"/>
      <c r="Z4" s="428"/>
      <c r="AA4" s="379"/>
      <c r="AB4" s="379"/>
    </row>
    <row r="5" spans="1:28" x14ac:dyDescent="0.2">
      <c r="A5" s="746" t="s">
        <v>87</v>
      </c>
      <c r="B5" s="747"/>
      <c r="C5" s="746" t="s">
        <v>93</v>
      </c>
      <c r="D5" s="747"/>
      <c r="E5" s="429"/>
      <c r="F5" s="746" t="s">
        <v>87</v>
      </c>
      <c r="G5" s="747"/>
      <c r="H5" s="746" t="s">
        <v>93</v>
      </c>
      <c r="I5" s="747"/>
      <c r="J5" s="429"/>
      <c r="K5" s="746" t="s">
        <v>87</v>
      </c>
      <c r="L5" s="747"/>
      <c r="M5" s="746" t="s">
        <v>93</v>
      </c>
      <c r="N5" s="747"/>
      <c r="O5" s="428"/>
      <c r="P5" s="428"/>
      <c r="Q5" s="428"/>
      <c r="R5" s="428"/>
      <c r="S5" s="428"/>
      <c r="T5" s="428"/>
      <c r="U5" s="428"/>
      <c r="V5" s="428"/>
      <c r="W5" s="428"/>
      <c r="X5" s="428"/>
      <c r="Y5" s="428"/>
      <c r="Z5" s="428"/>
      <c r="AA5" s="379"/>
      <c r="AB5" s="379"/>
    </row>
    <row r="6" spans="1:28" x14ac:dyDescent="0.2">
      <c r="A6" s="297" t="s">
        <v>88</v>
      </c>
      <c r="B6" s="298">
        <f>IF(B3=0, 0, IF(C2=0, ROUND(Übersicht!$AA17*((B3^2+B3)*(2*B3+1)/6-(B2^2+B2)*(2*B2+1)/6),),  ROUND(Übersicht!$AA17*((B3^2+B3)*(2*B3+1)/6-(C2^2+C2)*(2*C2+1)/6),)))</f>
        <v>0</v>
      </c>
      <c r="C6" s="299" t="s">
        <v>88</v>
      </c>
      <c r="D6" s="298">
        <f>ROUND(Übersicht!$AA17*B4^2,)</f>
        <v>0</v>
      </c>
      <c r="E6" s="430"/>
      <c r="F6" s="297" t="s">
        <v>88</v>
      </c>
      <c r="G6" s="298">
        <f>IF(G3=0, 0, IF(H2=0, ROUND(Übersicht!$AA18*((G3^2+G3)*(2*G3+1)/6-(G2^2+G2)*(2*G2+1)/6),),  ROUND(Übersicht!$AA18*((G3^2+G3)*(2*G3+1)/6-(H2^2+H2)*(2*H2+1)/6),)))</f>
        <v>0</v>
      </c>
      <c r="H6" s="299" t="s">
        <v>88</v>
      </c>
      <c r="I6" s="298">
        <f>ROUND(Übersicht!$AA18*G4^2,)</f>
        <v>0</v>
      </c>
      <c r="J6" s="430"/>
      <c r="K6" s="297" t="s">
        <v>88</v>
      </c>
      <c r="L6" s="298">
        <f>IF(L3=0, 0, IF(M2=0, ROUND(Übersicht!$AA19*((L3^2+L3)*(2*L3+1)/6-(L2^2+L2)*(2*L2+1)/6),),  ROUND(Übersicht!$AA19*((L3^2+L3)*(2*L3+1)/6-(M2^2+M2)*(2*M2+1)/6),)))</f>
        <v>0</v>
      </c>
      <c r="M6" s="299" t="s">
        <v>88</v>
      </c>
      <c r="N6" s="298">
        <f>ROUND(Übersicht!$AA19*L4^2,)</f>
        <v>0</v>
      </c>
      <c r="O6" s="428"/>
      <c r="P6" s="428"/>
      <c r="Q6" s="428"/>
      <c r="R6" s="428"/>
      <c r="S6" s="428"/>
      <c r="T6" s="428"/>
      <c r="U6" s="428"/>
      <c r="V6" s="428"/>
      <c r="W6" s="428"/>
      <c r="X6" s="428"/>
      <c r="Y6" s="428"/>
      <c r="Z6" s="428"/>
      <c r="AA6" s="379"/>
      <c r="AB6" s="379"/>
    </row>
    <row r="7" spans="1:28" x14ac:dyDescent="0.2">
      <c r="A7" s="300" t="s">
        <v>89</v>
      </c>
      <c r="B7" s="301">
        <f>IF(B3=0, 0, IF(C2=0, ROUND(Übersicht!$AB17*((B3^2+B3)*(2*B3+1)/6-(B2^2+B2)*(2*B2+1)/6),),  ROUND(Übersicht!$AB17*((B3^2+B3)*(2*B3+1)/6-(C2^2+C2)*(2*C2+1)/6),)))</f>
        <v>0</v>
      </c>
      <c r="C7" s="302" t="s">
        <v>89</v>
      </c>
      <c r="D7" s="301">
        <f>ROUND(Übersicht!$AB17*B4^2,)</f>
        <v>0</v>
      </c>
      <c r="E7" s="430"/>
      <c r="F7" s="300" t="s">
        <v>89</v>
      </c>
      <c r="G7" s="301">
        <f>IF(G3=0, 0, IF(H2=0, ROUND(Übersicht!$AB18*((G3^2+G3)*(2*G3+1)/6-(G2^2+G2)*(2*G2+1)/6),),  ROUND(Übersicht!$AB18*((G3^2+G3)*(2*G3+1)/6-(H2^2+H2)*(2*H2+1)/6),)))</f>
        <v>0</v>
      </c>
      <c r="H7" s="302" t="s">
        <v>89</v>
      </c>
      <c r="I7" s="301">
        <f>ROUND(Übersicht!$AB18*G4^2,)</f>
        <v>0</v>
      </c>
      <c r="J7" s="430"/>
      <c r="K7" s="300" t="s">
        <v>89</v>
      </c>
      <c r="L7" s="301">
        <f>IF(L3=0, 0, IF(M2=0, ROUND(Übersicht!$AB19*((L3^2+L3)*(2*L3+1)/6-(L2^2+L2)*(2*L2+1)/6),),  ROUND(Übersicht!$AB19*((L3^2+L3)*(2*L3+1)/6-(M2^2+M2)*(2*M2+1)/6),)))</f>
        <v>0</v>
      </c>
      <c r="M7" s="302" t="s">
        <v>89</v>
      </c>
      <c r="N7" s="301">
        <f>ROUND(Übersicht!$AB19*L4^2,)</f>
        <v>0</v>
      </c>
      <c r="O7" s="428"/>
      <c r="P7" s="428"/>
      <c r="Q7" s="428"/>
      <c r="R7" s="428"/>
      <c r="S7" s="428"/>
      <c r="T7" s="428"/>
      <c r="U7" s="428"/>
      <c r="V7" s="428"/>
      <c r="W7" s="428"/>
      <c r="X7" s="428"/>
      <c r="Y7" s="428"/>
      <c r="Z7" s="428"/>
      <c r="AA7" s="379"/>
      <c r="AB7" s="379"/>
    </row>
    <row r="8" spans="1:28" x14ac:dyDescent="0.2">
      <c r="A8" s="271" t="s">
        <v>90</v>
      </c>
      <c r="B8" s="303">
        <f>IF(B3=0, 0, IF(C2=0, ROUND(Übersicht!$AC17*((B3^2+B3)*(2*B3+1)/6-(B2^2+B2)*(2*B2+1)/6),),  ROUND(Übersicht!$AC17*((B3^2+B3)*(2*B3+1)/6-(C2^2+C2)*(2*C2+1)/6),)))</f>
        <v>0</v>
      </c>
      <c r="C8" s="321" t="s">
        <v>90</v>
      </c>
      <c r="D8" s="303">
        <f>ROUND(Übersicht!$AC17*B4^2,)</f>
        <v>0</v>
      </c>
      <c r="E8" s="430"/>
      <c r="F8" s="271" t="s">
        <v>90</v>
      </c>
      <c r="G8" s="303">
        <f>IF(G3=0, 0, IF(H2=0, ROUND(Übersicht!$AC18*((G3^2+G3)*(2*G3+1)/6-(G2^2+G2)*(2*G2+1)/6),),  ROUND(Übersicht!$AC18*((G3^2+G3)*(2*G3+1)/6-(H2^2+H2)*(2*H2+1)/6),)))</f>
        <v>0</v>
      </c>
      <c r="H8" s="269" t="s">
        <v>90</v>
      </c>
      <c r="I8" s="303">
        <f>ROUND(Übersicht!$AC18*G4^2,)</f>
        <v>0</v>
      </c>
      <c r="J8" s="418"/>
      <c r="K8" s="271" t="s">
        <v>90</v>
      </c>
      <c r="L8" s="303">
        <f>IF(L3=0, 0, IF(M2=0, ROUND(Übersicht!$AC19*((L3^2+L3)*(2*L3+1)/6-(L2^2+L2)*(2*L2+1)/6),),  ROUND(Übersicht!$AC19*((L3^2+L3)*(2*L3+1)/6-(M2^2+M2)*(2*M2+1)/6),)))</f>
        <v>0</v>
      </c>
      <c r="M8" s="269" t="s">
        <v>90</v>
      </c>
      <c r="N8" s="303">
        <f>ROUND(Übersicht!$AC19*L4^2,)</f>
        <v>0</v>
      </c>
      <c r="O8" s="428"/>
      <c r="P8" s="428"/>
      <c r="Q8" s="428"/>
      <c r="R8" s="428"/>
      <c r="S8" s="428"/>
      <c r="T8" s="428"/>
      <c r="U8" s="428"/>
      <c r="V8" s="428"/>
      <c r="W8" s="428"/>
      <c r="X8" s="428"/>
      <c r="Y8" s="428"/>
      <c r="Z8" s="428"/>
      <c r="AA8" s="379"/>
      <c r="AB8" s="379"/>
    </row>
    <row r="9" spans="1:28" x14ac:dyDescent="0.2">
      <c r="A9" s="304" t="s">
        <v>91</v>
      </c>
      <c r="B9" s="305">
        <f>IF(B3=0, 0, IF(C2=0, ROUND(Übersicht!$AD17*((B3^2+B3)*(2*B3+1)/6-(B2^2+B2)*(2*B2+1)/6),),  ROUND(Übersicht!$AD17*((B3^2+B3)*(2*B3+1)/6-(C2^2+C2)*(2*C2+1)/6),)))</f>
        <v>0</v>
      </c>
      <c r="C9" s="306" t="s">
        <v>91</v>
      </c>
      <c r="D9" s="305">
        <f>ROUND(Übersicht!$AD17*B4^2,)</f>
        <v>0</v>
      </c>
      <c r="E9" s="430"/>
      <c r="F9" s="304" t="s">
        <v>91</v>
      </c>
      <c r="G9" s="305">
        <f>IF(G3=0, 0, IF(H2=0, ROUND(Übersicht!$AD18*((G3^2+G3)*(2*G3+1)/6-(G2^2+G2)*(2*G2+1)/6),),  ROUND(Übersicht!$AD18*((G3^2+G3)*(2*G3+1)/6-(H2^2+H2)*(2*H2+1)/6),)))</f>
        <v>0</v>
      </c>
      <c r="H9" s="306" t="s">
        <v>91</v>
      </c>
      <c r="I9" s="305">
        <f>ROUND(Übersicht!$AD18*G4^2,)</f>
        <v>0</v>
      </c>
      <c r="J9" s="430"/>
      <c r="K9" s="304" t="s">
        <v>91</v>
      </c>
      <c r="L9" s="305">
        <f>IF(L3=0, 0, IF(M2=0, ROUND(Übersicht!$AD19*((L3^2+L3)*(2*L3+1)/6-(L2^2+L2)*(2*L2+1)/6),),  ROUND(Übersicht!$AD19*((L3^2+L3)*(2*L3+1)/6-(M2^2+M2)*(2*M2+1)/6),)))</f>
        <v>0</v>
      </c>
      <c r="M9" s="306" t="s">
        <v>91</v>
      </c>
      <c r="N9" s="305">
        <f>ROUND(Übersicht!$AD19*L4^2,)</f>
        <v>0</v>
      </c>
      <c r="O9" s="428"/>
      <c r="P9" s="428"/>
      <c r="Q9" s="428"/>
      <c r="R9" s="428"/>
      <c r="S9" s="428"/>
      <c r="T9" s="428"/>
      <c r="U9" s="428"/>
      <c r="V9" s="428"/>
      <c r="W9" s="428"/>
      <c r="X9" s="428"/>
      <c r="Y9" s="428"/>
      <c r="Z9" s="428"/>
      <c r="AA9" s="379"/>
      <c r="AB9" s="379"/>
    </row>
    <row r="10" spans="1:28" ht="13.5" thickBot="1" x14ac:dyDescent="0.25">
      <c r="A10" s="307" t="s">
        <v>92</v>
      </c>
      <c r="B10" s="308">
        <f>IF(B3=0, 0, IF(C2=0, ROUND(Übersicht!$AE17*(0.5*(B3^2+B3)-0.5*(B2^2+B2)),),  ROUND(Übersicht!$AE17*(0.5*(B3^2+B3)-0.5*(C2^2+C2)),)))</f>
        <v>0</v>
      </c>
      <c r="C10" s="309" t="s">
        <v>92</v>
      </c>
      <c r="D10" s="308">
        <f>ROUND(Übersicht!$AE17*B4,)</f>
        <v>0</v>
      </c>
      <c r="E10" s="431"/>
      <c r="F10" s="307" t="s">
        <v>92</v>
      </c>
      <c r="G10" s="308">
        <f>IF(G3=0, 0, IF(H2=0, ROUND(Übersicht!$AE18*(0.5*(G3^2+G3)-0.5*(G2^2+G2)),),  ROUND(Übersicht!$AE18*(0.5*(G3^2+G3)-0.5*(H2^2+H2)),)))</f>
        <v>0</v>
      </c>
      <c r="H10" s="309" t="s">
        <v>92</v>
      </c>
      <c r="I10" s="308">
        <f>ROUND(Übersicht!$AE18*G4,)</f>
        <v>0</v>
      </c>
      <c r="J10" s="431"/>
      <c r="K10" s="307" t="s">
        <v>92</v>
      </c>
      <c r="L10" s="308">
        <f>IF(L3=0, 0, IF(M2=0, ROUND(Übersicht!$AE19*(0.5*(L3^2+L3)-0.5*(L2^2+L2)),),  ROUND(Übersicht!$AE19*(0.5*(L3^2+L3)-0.5*(M2^2+M2)),)))</f>
        <v>0</v>
      </c>
      <c r="M10" s="309" t="s">
        <v>92</v>
      </c>
      <c r="N10" s="308">
        <f>ROUND(Übersicht!$AE19*L4,)</f>
        <v>0</v>
      </c>
      <c r="O10" s="428"/>
      <c r="P10" s="428"/>
      <c r="Q10" s="428"/>
      <c r="R10" s="428"/>
      <c r="S10" s="428"/>
      <c r="T10" s="428"/>
      <c r="U10" s="428"/>
      <c r="V10" s="428"/>
      <c r="W10" s="428"/>
      <c r="X10" s="428"/>
      <c r="Y10" s="428"/>
      <c r="Z10" s="428"/>
      <c r="AA10" s="379"/>
      <c r="AB10" s="379"/>
    </row>
    <row r="11" spans="1:28" ht="13.5" customHeight="1" thickBot="1" x14ac:dyDescent="0.25">
      <c r="A11" s="428"/>
      <c r="B11" s="428"/>
      <c r="C11" s="428"/>
      <c r="D11" s="428"/>
      <c r="E11" s="432"/>
      <c r="F11" s="428"/>
      <c r="G11" s="428"/>
      <c r="H11" s="428"/>
      <c r="I11" s="428"/>
      <c r="J11" s="432"/>
      <c r="K11" s="428"/>
      <c r="L11" s="428"/>
      <c r="M11" s="428"/>
      <c r="N11" s="428"/>
      <c r="O11" s="428"/>
      <c r="P11" s="428"/>
      <c r="Q11" s="428"/>
      <c r="R11" s="428"/>
      <c r="S11" s="428"/>
      <c r="T11" s="428"/>
      <c r="U11" s="428"/>
      <c r="V11" s="428"/>
      <c r="W11" s="428"/>
      <c r="X11" s="428"/>
      <c r="Y11" s="428"/>
      <c r="Z11" s="428"/>
      <c r="AA11" s="379"/>
      <c r="AB11" s="379"/>
    </row>
    <row r="12" spans="1:28" ht="13.5" thickBot="1" x14ac:dyDescent="0.25">
      <c r="A12" s="746" t="s">
        <v>98</v>
      </c>
      <c r="B12" s="747"/>
      <c r="C12" s="427"/>
      <c r="D12" s="427"/>
      <c r="E12" s="428"/>
      <c r="F12" s="746" t="s">
        <v>108</v>
      </c>
      <c r="G12" s="747"/>
      <c r="H12" s="427"/>
      <c r="I12" s="427"/>
      <c r="J12" s="428"/>
      <c r="K12" s="746" t="s">
        <v>99</v>
      </c>
      <c r="L12" s="747"/>
      <c r="M12" s="427"/>
      <c r="N12" s="427"/>
      <c r="O12" s="428"/>
      <c r="P12" s="428"/>
      <c r="Q12" s="428"/>
      <c r="R12" s="428"/>
      <c r="S12" s="428"/>
      <c r="T12" s="428"/>
      <c r="U12" s="428"/>
      <c r="V12" s="428"/>
      <c r="W12" s="428"/>
      <c r="X12" s="428"/>
      <c r="Y12" s="428"/>
      <c r="Z12" s="428"/>
      <c r="AA12" s="379"/>
      <c r="AB12" s="379"/>
    </row>
    <row r="13" spans="1:28" ht="13.5" thickBot="1" x14ac:dyDescent="0.25">
      <c r="A13" s="270" t="s">
        <v>95</v>
      </c>
      <c r="B13" s="204">
        <f>Übersicht!G5</f>
        <v>0</v>
      </c>
      <c r="C13" s="234"/>
      <c r="D13" s="427"/>
      <c r="E13" s="428"/>
      <c r="F13" s="270" t="s">
        <v>95</v>
      </c>
      <c r="G13" s="204">
        <f>Übersicht!G6</f>
        <v>0</v>
      </c>
      <c r="H13" s="234"/>
      <c r="I13" s="427"/>
      <c r="J13" s="428"/>
      <c r="K13" s="270" t="s">
        <v>95</v>
      </c>
      <c r="L13" s="204">
        <f>Übersicht!G7</f>
        <v>0</v>
      </c>
      <c r="M13" s="234"/>
      <c r="N13" s="427"/>
      <c r="O13" s="428"/>
      <c r="P13" s="428"/>
      <c r="Q13" s="428"/>
      <c r="R13" s="428"/>
      <c r="S13" s="428"/>
      <c r="T13" s="428"/>
      <c r="U13" s="428"/>
      <c r="V13" s="428"/>
      <c r="W13" s="428"/>
      <c r="X13" s="428"/>
      <c r="Y13" s="428"/>
      <c r="Z13" s="428"/>
      <c r="AA13" s="379"/>
      <c r="AB13" s="379"/>
    </row>
    <row r="14" spans="1:28" x14ac:dyDescent="0.2">
      <c r="A14" s="270" t="s">
        <v>104</v>
      </c>
      <c r="B14" s="169"/>
      <c r="C14" s="428"/>
      <c r="D14" s="171"/>
      <c r="E14" s="428"/>
      <c r="F14" s="270" t="s">
        <v>104</v>
      </c>
      <c r="G14" s="169"/>
      <c r="H14" s="53" t="s">
        <v>146</v>
      </c>
      <c r="I14" s="428"/>
      <c r="J14" s="428"/>
      <c r="K14" s="270" t="s">
        <v>104</v>
      </c>
      <c r="L14" s="169"/>
      <c r="M14" s="428"/>
      <c r="N14" s="428"/>
      <c r="O14" s="428"/>
      <c r="P14" s="428"/>
      <c r="Q14" s="428"/>
      <c r="R14" s="428"/>
      <c r="S14" s="428"/>
      <c r="T14" s="428"/>
      <c r="U14" s="428"/>
      <c r="V14" s="428"/>
      <c r="W14" s="428"/>
      <c r="X14" s="428"/>
      <c r="Y14" s="428"/>
      <c r="Z14" s="428"/>
      <c r="AA14" s="379"/>
      <c r="AB14" s="379"/>
    </row>
    <row r="15" spans="1:28" ht="13.5" thickBot="1" x14ac:dyDescent="0.25">
      <c r="A15" s="296" t="s">
        <v>94</v>
      </c>
      <c r="B15" s="170"/>
      <c r="C15" s="428"/>
      <c r="D15" s="428"/>
      <c r="E15" s="428"/>
      <c r="F15" s="296" t="s">
        <v>94</v>
      </c>
      <c r="G15" s="170"/>
      <c r="H15" s="428"/>
      <c r="I15" s="428"/>
      <c r="J15" s="428"/>
      <c r="K15" s="296" t="s">
        <v>94</v>
      </c>
      <c r="L15" s="170"/>
      <c r="M15" s="428"/>
      <c r="N15" s="428"/>
      <c r="O15" s="428"/>
      <c r="P15" s="428"/>
      <c r="Q15" s="428"/>
      <c r="R15" s="428"/>
      <c r="S15" s="428"/>
      <c r="T15" s="428"/>
      <c r="U15" s="428"/>
      <c r="V15" s="428"/>
      <c r="W15" s="428"/>
      <c r="X15" s="428"/>
      <c r="Y15" s="428"/>
      <c r="Z15" s="428"/>
      <c r="AA15" s="379"/>
      <c r="AB15" s="379"/>
    </row>
    <row r="16" spans="1:28" x14ac:dyDescent="0.2">
      <c r="A16" s="746" t="s">
        <v>87</v>
      </c>
      <c r="B16" s="747"/>
      <c r="C16" s="746" t="s">
        <v>93</v>
      </c>
      <c r="D16" s="747"/>
      <c r="E16" s="428"/>
      <c r="F16" s="746" t="s">
        <v>87</v>
      </c>
      <c r="G16" s="747"/>
      <c r="H16" s="746" t="s">
        <v>93</v>
      </c>
      <c r="I16" s="747"/>
      <c r="J16" s="428"/>
      <c r="K16" s="746" t="s">
        <v>87</v>
      </c>
      <c r="L16" s="747"/>
      <c r="M16" s="746" t="s">
        <v>93</v>
      </c>
      <c r="N16" s="747"/>
      <c r="O16" s="428"/>
      <c r="P16" s="428"/>
      <c r="Q16" s="428"/>
      <c r="R16" s="428"/>
      <c r="S16" s="428"/>
      <c r="T16" s="428"/>
      <c r="U16" s="428"/>
      <c r="V16" s="428"/>
      <c r="W16" s="428"/>
      <c r="X16" s="428"/>
      <c r="Y16" s="428"/>
      <c r="Z16" s="428"/>
      <c r="AA16" s="379"/>
      <c r="AB16" s="379"/>
    </row>
    <row r="17" spans="1:28" x14ac:dyDescent="0.2">
      <c r="A17" s="297" t="s">
        <v>88</v>
      </c>
      <c r="B17" s="298">
        <f>IF(B14=0, 0, IF(C13=0, ROUND(Übersicht!$AA20*((B14^2+B14)*(2*B14+1)/6-(B13^2+B13)*(2*B13+1)/6),),  ROUND(Übersicht!$AA20*((B14^2+B14)*(2*B14+1)/6-(C13^2+C13)*(2*C13+1)/6),)))</f>
        <v>0</v>
      </c>
      <c r="C17" s="299" t="s">
        <v>88</v>
      </c>
      <c r="D17" s="298">
        <f>ROUND(Übersicht!$AA20*B15^2,)</f>
        <v>0</v>
      </c>
      <c r="E17" s="428"/>
      <c r="F17" s="297" t="s">
        <v>88</v>
      </c>
      <c r="G17" s="298">
        <f>IF(G14=0, 0, IF(H13=0, ROUND(Übersicht!$AA21*((G14^2+G14)*(2*G14+1)/6-(G13^2+G13)*(2*G13+1)/6),),  ROUND(Übersicht!$AA21*((G14^2+G14)*(2*G14+1)/6-(H13^2+H13)*(2*H13+1)/6),)))</f>
        <v>0</v>
      </c>
      <c r="H17" s="299" t="s">
        <v>88</v>
      </c>
      <c r="I17" s="298">
        <f>ROUND(Übersicht!$AA21*G15^2,)</f>
        <v>0</v>
      </c>
      <c r="J17" s="428"/>
      <c r="K17" s="297" t="s">
        <v>88</v>
      </c>
      <c r="L17" s="298">
        <f>IF(L14=0, 0, IF(M13=0, ROUND(Übersicht!$AA22*((L14^2+L14)*(2*L14+1)/6-(L13^2+L13)*(2*L13+1)/6),),  ROUND(Übersicht!$AA22*((L14^2+L14)*(2*L14+1)/6-(M13^2+M13)*(2*M13+1)/6),)))</f>
        <v>0</v>
      </c>
      <c r="M17" s="299" t="s">
        <v>88</v>
      </c>
      <c r="N17" s="298">
        <f>ROUND(Übersicht!$AA22*L15^2,)</f>
        <v>0</v>
      </c>
      <c r="O17" s="428"/>
      <c r="P17" s="428"/>
      <c r="Q17" s="428"/>
      <c r="R17" s="428"/>
      <c r="S17" s="428"/>
      <c r="T17" s="428"/>
      <c r="U17" s="428"/>
      <c r="V17" s="428"/>
      <c r="W17" s="428"/>
      <c r="X17" s="428"/>
      <c r="Y17" s="428"/>
      <c r="Z17" s="428"/>
      <c r="AA17" s="379"/>
      <c r="AB17" s="379"/>
    </row>
    <row r="18" spans="1:28" x14ac:dyDescent="0.2">
      <c r="A18" s="300" t="s">
        <v>89</v>
      </c>
      <c r="B18" s="301">
        <f>IF(B14=0, 0, IF(C13=0, ROUND(Übersicht!$AB20*((B14^2+B14)*(2*B14+1)/6-(B13^2+B13)*(2*B13+1)/6),),  ROUND(Übersicht!$AB20*((B14^2+B14)*(2*B14+1)/6-(C13^2+C13)*(2*C13+1)/6),)))</f>
        <v>0</v>
      </c>
      <c r="C18" s="302" t="s">
        <v>89</v>
      </c>
      <c r="D18" s="301">
        <f>ROUND(Übersicht!$AB20*B15^2,)</f>
        <v>0</v>
      </c>
      <c r="E18" s="428"/>
      <c r="F18" s="300" t="s">
        <v>89</v>
      </c>
      <c r="G18" s="301">
        <f>IF(G14=0, 0, IF(H13=0, ROUND(Übersicht!$AB21*((G14^2+G14)*(2*G14+1)/6-(G13^2+G13)*(2*G13+1)/6),),  ROUND(Übersicht!$AB21*((G14^2+G14)*(2*G14+1)/6-(H13^2+H13)*(2*H13+1)/6),)))</f>
        <v>0</v>
      </c>
      <c r="H18" s="302" t="s">
        <v>89</v>
      </c>
      <c r="I18" s="301">
        <f>ROUND(Übersicht!$AB21*G15^2,)</f>
        <v>0</v>
      </c>
      <c r="J18" s="428"/>
      <c r="K18" s="300" t="s">
        <v>89</v>
      </c>
      <c r="L18" s="301">
        <f>IF(L14=0, 0, IF(M13=0, ROUND(Übersicht!$AB22*((L14^2+L14)*(2*L14+1)/6-(L13^2+L13)*(2*L13+1)/6),),  ROUND(Übersicht!$AB22*((L14^2+L14)*(2*L14+1)/6-(M13^2+M13)*(2*M13+1)/6),)))</f>
        <v>0</v>
      </c>
      <c r="M18" s="302" t="s">
        <v>89</v>
      </c>
      <c r="N18" s="301">
        <f>ROUND(Übersicht!$AB22*L15^2,)</f>
        <v>0</v>
      </c>
      <c r="O18" s="428"/>
      <c r="P18" s="428"/>
      <c r="Q18" s="428"/>
      <c r="R18" s="428"/>
      <c r="S18" s="428"/>
      <c r="T18" s="428"/>
      <c r="U18" s="428"/>
      <c r="V18" s="428"/>
      <c r="W18" s="428"/>
      <c r="X18" s="428"/>
      <c r="Y18" s="428"/>
      <c r="Z18" s="428"/>
      <c r="AA18" s="379"/>
      <c r="AB18" s="379"/>
    </row>
    <row r="19" spans="1:28" x14ac:dyDescent="0.2">
      <c r="A19" s="271" t="s">
        <v>90</v>
      </c>
      <c r="B19" s="303">
        <f>IF(B14=0, 0, IF(C13=0, ROUND(Übersicht!$AC20*((B14^2+B14)*(2*B14+1)/6-(B13^2+B13)*(2*B13+1)/6),),  ROUND(Übersicht!$AC20*((B14^2+B14)*(2*B14+1)/6-(C13^2+C13)*(2*C13+1)/6),)))</f>
        <v>0</v>
      </c>
      <c r="C19" s="269" t="s">
        <v>90</v>
      </c>
      <c r="D19" s="303">
        <f>ROUND(Übersicht!$AC20*B15^2,)</f>
        <v>0</v>
      </c>
      <c r="E19" s="428"/>
      <c r="F19" s="271" t="s">
        <v>90</v>
      </c>
      <c r="G19" s="303">
        <f>IF(G14=0, 0, IF(H13=0, ROUND(Übersicht!$AC21*((G14^2+G14)*(2*G14+1)/6-(G13^2+G13)*(2*G13+1)/6),),  ROUND(Übersicht!$AC21*((G14^2+G14)*(2*G14+1)/6-(H13^2+H13)*(2*H13+1)/6),)))</f>
        <v>0</v>
      </c>
      <c r="H19" s="269" t="s">
        <v>90</v>
      </c>
      <c r="I19" s="303">
        <f>ROUND(Übersicht!$AC21*G15^2,)</f>
        <v>0</v>
      </c>
      <c r="J19" s="428"/>
      <c r="K19" s="271" t="s">
        <v>90</v>
      </c>
      <c r="L19" s="303">
        <f>IF(L14=0, 0, IF(M13=0, ROUND(Übersicht!$AC22*((L14^2+L14)*(2*L14+1)/6-(L13^2+L13)*(2*L13+1)/6),),  ROUND(Übersicht!$AC22*((L14^2+L14)*(2*L14+1)/6-(M13^2+M13)*(2*M13+1)/6),)))</f>
        <v>0</v>
      </c>
      <c r="M19" s="269" t="s">
        <v>90</v>
      </c>
      <c r="N19" s="303">
        <f>ROUND(Übersicht!$AC22*L15^2,)</f>
        <v>0</v>
      </c>
      <c r="O19" s="428"/>
      <c r="P19" s="428"/>
      <c r="Q19" s="428"/>
      <c r="R19" s="428"/>
      <c r="S19" s="428"/>
      <c r="T19" s="428"/>
      <c r="U19" s="428"/>
      <c r="V19" s="428"/>
      <c r="W19" s="428"/>
      <c r="X19" s="428"/>
      <c r="Y19" s="428"/>
      <c r="Z19" s="428"/>
      <c r="AA19" s="379"/>
      <c r="AB19" s="379"/>
    </row>
    <row r="20" spans="1:28" x14ac:dyDescent="0.2">
      <c r="A20" s="304" t="s">
        <v>91</v>
      </c>
      <c r="B20" s="305">
        <f>IF(B14=0, 0, IF(C13=0, ROUND(Übersicht!$AD20*((B14^2+B14)*(2*B14+1)/6-(B13^2+B13)*(2*B13+1)/6),),  ROUND(Übersicht!$AD20*((B14^2+B14)*(2*B14+1)/6-(C13^2+C13)*(2*C13+1)/6),)))</f>
        <v>0</v>
      </c>
      <c r="C20" s="306" t="s">
        <v>91</v>
      </c>
      <c r="D20" s="305">
        <f>ROUND(Übersicht!$AD20*B15^2,)</f>
        <v>0</v>
      </c>
      <c r="E20" s="428"/>
      <c r="F20" s="304" t="s">
        <v>91</v>
      </c>
      <c r="G20" s="305">
        <f>IF(G14=0, 0, IF(H13=0, ROUND(Übersicht!$AD21*((G14^2+G14)*(2*G14+1)/6-(G13^2+G13)*(2*G13+1)/6),),  ROUND(Übersicht!$AD21*((G14^2+G14)*(2*G14+1)/6-(H13^2+H13)*(2*H13+1)/6),)))</f>
        <v>0</v>
      </c>
      <c r="H20" s="306" t="s">
        <v>91</v>
      </c>
      <c r="I20" s="305">
        <f>ROUND(Übersicht!$AD21*G15^2,)</f>
        <v>0</v>
      </c>
      <c r="J20" s="428"/>
      <c r="K20" s="304" t="s">
        <v>91</v>
      </c>
      <c r="L20" s="305">
        <f>IF(L14=0, 0, IF(M13=0, ROUND(Übersicht!$AD22*((L14^2+L14)*(2*L14+1)/6-(L13^2+L13)*(2*L13+1)/6),),  ROUND(Übersicht!$AD22*((L14^2+L14)*(2*L14+1)/6-(M13^2+M13)*(2*M13+1)/6),)))</f>
        <v>0</v>
      </c>
      <c r="M20" s="306" t="s">
        <v>91</v>
      </c>
      <c r="N20" s="305">
        <f>ROUND(Übersicht!$AD22*L15^2,)</f>
        <v>0</v>
      </c>
      <c r="O20" s="428"/>
      <c r="P20" s="428"/>
      <c r="Q20" s="428"/>
      <c r="R20" s="428"/>
      <c r="S20" s="428"/>
      <c r="T20" s="428"/>
      <c r="U20" s="428"/>
      <c r="V20" s="428"/>
      <c r="W20" s="428"/>
      <c r="X20" s="428"/>
      <c r="Y20" s="428"/>
      <c r="Z20" s="428"/>
      <c r="AA20" s="379"/>
      <c r="AB20" s="379"/>
    </row>
    <row r="21" spans="1:28" ht="13.5" thickBot="1" x14ac:dyDescent="0.25">
      <c r="A21" s="307" t="s">
        <v>92</v>
      </c>
      <c r="B21" s="308">
        <f>IF(B14=0, 0, IF(C13=0, ROUND(Übersicht!$AE20*(0.5*(B14^2+B14)-0.5*(B13^2+B13)),),  ROUND(Übersicht!$AE20*(0.5*(B14^2+B14)-0.5*(C13^2+C13)),)))</f>
        <v>0</v>
      </c>
      <c r="C21" s="309" t="s">
        <v>92</v>
      </c>
      <c r="D21" s="308">
        <f>ROUND(Übersicht!$AE20*B15,)</f>
        <v>0</v>
      </c>
      <c r="E21" s="428"/>
      <c r="F21" s="307" t="s">
        <v>92</v>
      </c>
      <c r="G21" s="308">
        <f>IF(G14=0, 0, IF(H13=0, ROUND(Übersicht!$AE21*(0.5*(G14^2+G14)-0.5*(G13^2+G13)),),  ROUND(Übersicht!$AE21*(0.5*(G14^2+G14)-0.5*(H13^2+H13)),)))</f>
        <v>0</v>
      </c>
      <c r="H21" s="309" t="s">
        <v>92</v>
      </c>
      <c r="I21" s="308">
        <f>ROUND(Übersicht!$AE21*G15,)</f>
        <v>0</v>
      </c>
      <c r="J21" s="428"/>
      <c r="K21" s="307" t="s">
        <v>92</v>
      </c>
      <c r="L21" s="308">
        <f>IF(L14=0, 0, IF(M13=0, ROUND(Übersicht!$AE22*(0.5*(L14^2+L14)-0.5*(L13^2+L13)),),  ROUND(Übersicht!$AE22*(0.5*(L14^2+L14)-0.5*(M13^2+M13)),)))</f>
        <v>0</v>
      </c>
      <c r="M21" s="309" t="s">
        <v>92</v>
      </c>
      <c r="N21" s="308">
        <f>ROUND(Übersicht!$AE22*L15,)</f>
        <v>0</v>
      </c>
      <c r="O21" s="428"/>
      <c r="P21" s="428"/>
      <c r="Q21" s="428"/>
      <c r="R21" s="428"/>
      <c r="S21" s="428"/>
      <c r="T21" s="428"/>
      <c r="U21" s="428"/>
      <c r="V21" s="428"/>
      <c r="W21" s="428"/>
      <c r="X21" s="428"/>
      <c r="Y21" s="428"/>
      <c r="Z21" s="428"/>
      <c r="AA21" s="379"/>
      <c r="AB21" s="379"/>
    </row>
    <row r="22" spans="1:28" ht="13.5" thickBot="1" x14ac:dyDescent="0.25">
      <c r="A22" s="428"/>
      <c r="B22" s="428"/>
      <c r="C22" s="428"/>
      <c r="D22" s="428"/>
      <c r="E22" s="428"/>
      <c r="F22" s="428"/>
      <c r="G22" s="428"/>
      <c r="H22" s="428"/>
      <c r="I22" s="428"/>
      <c r="J22" s="428"/>
      <c r="K22" s="428"/>
      <c r="L22" s="428"/>
      <c r="M22" s="428"/>
      <c r="N22" s="428"/>
      <c r="O22" s="428"/>
      <c r="P22" s="428"/>
      <c r="Q22" s="428"/>
      <c r="R22" s="428"/>
      <c r="S22" s="428"/>
      <c r="T22" s="428"/>
      <c r="U22" s="428"/>
      <c r="V22" s="428"/>
      <c r="W22" s="428"/>
      <c r="X22" s="428"/>
      <c r="Y22" s="428"/>
      <c r="Z22" s="428"/>
      <c r="AA22" s="379"/>
      <c r="AB22" s="379"/>
    </row>
    <row r="23" spans="1:28" ht="13.5" thickBot="1" x14ac:dyDescent="0.25">
      <c r="A23" s="746" t="s">
        <v>19</v>
      </c>
      <c r="B23" s="747"/>
      <c r="C23" s="427"/>
      <c r="D23" s="427"/>
      <c r="E23" s="428"/>
      <c r="F23" s="746" t="s">
        <v>100</v>
      </c>
      <c r="G23" s="747"/>
      <c r="H23" s="427"/>
      <c r="I23" s="427"/>
      <c r="J23" s="428"/>
      <c r="K23" s="746" t="s">
        <v>101</v>
      </c>
      <c r="L23" s="747"/>
      <c r="M23" s="427"/>
      <c r="N23" s="427"/>
      <c r="O23" s="428"/>
      <c r="P23" s="428"/>
      <c r="Q23" s="428"/>
      <c r="R23" s="428"/>
      <c r="S23" s="428"/>
      <c r="T23" s="428"/>
      <c r="U23" s="428"/>
      <c r="V23" s="428"/>
      <c r="W23" s="428"/>
      <c r="X23" s="428"/>
      <c r="Y23" s="428"/>
      <c r="Z23" s="428"/>
      <c r="AA23" s="379"/>
      <c r="AB23" s="379"/>
    </row>
    <row r="24" spans="1:28" ht="13.5" thickBot="1" x14ac:dyDescent="0.25">
      <c r="A24" s="270" t="s">
        <v>95</v>
      </c>
      <c r="B24" s="204">
        <f>Übersicht!G8</f>
        <v>0</v>
      </c>
      <c r="C24" s="234"/>
      <c r="D24" s="427"/>
      <c r="E24" s="428"/>
      <c r="F24" s="270" t="s">
        <v>95</v>
      </c>
      <c r="G24" s="204">
        <f>Übersicht!G9</f>
        <v>0</v>
      </c>
      <c r="H24" s="234"/>
      <c r="I24" s="427"/>
      <c r="J24" s="428"/>
      <c r="K24" s="270" t="s">
        <v>95</v>
      </c>
      <c r="L24" s="204">
        <f>Übersicht!G10</f>
        <v>0</v>
      </c>
      <c r="M24" s="234"/>
      <c r="N24" s="427"/>
      <c r="O24" s="428"/>
      <c r="P24" s="428"/>
      <c r="Q24" s="428"/>
      <c r="R24" s="428"/>
      <c r="S24" s="428"/>
      <c r="T24" s="428"/>
      <c r="U24" s="428"/>
      <c r="V24" s="428"/>
      <c r="W24" s="428"/>
      <c r="X24" s="428"/>
      <c r="Y24" s="428"/>
      <c r="Z24" s="428"/>
      <c r="AA24" s="379"/>
      <c r="AB24" s="379"/>
    </row>
    <row r="25" spans="1:28" x14ac:dyDescent="0.2">
      <c r="A25" s="270" t="s">
        <v>104</v>
      </c>
      <c r="B25" s="169"/>
      <c r="C25" s="428"/>
      <c r="D25" s="428"/>
      <c r="E25" s="428"/>
      <c r="F25" s="270" t="s">
        <v>104</v>
      </c>
      <c r="G25" s="169"/>
      <c r="H25" s="428"/>
      <c r="I25" s="428"/>
      <c r="J25" s="428"/>
      <c r="K25" s="270" t="s">
        <v>104</v>
      </c>
      <c r="L25" s="169"/>
      <c r="M25" s="428"/>
      <c r="N25" s="428"/>
      <c r="O25" s="428"/>
      <c r="P25" s="428"/>
      <c r="Q25" s="428"/>
      <c r="R25" s="428"/>
      <c r="S25" s="428"/>
      <c r="T25" s="428"/>
      <c r="U25" s="428"/>
      <c r="V25" s="428"/>
      <c r="W25" s="428"/>
      <c r="X25" s="428"/>
      <c r="Y25" s="428"/>
      <c r="Z25" s="428"/>
      <c r="AA25" s="379"/>
      <c r="AB25" s="379"/>
    </row>
    <row r="26" spans="1:28" ht="13.5" thickBot="1" x14ac:dyDescent="0.25">
      <c r="A26" s="296" t="s">
        <v>94</v>
      </c>
      <c r="B26" s="170"/>
      <c r="C26" s="428"/>
      <c r="D26" s="428"/>
      <c r="E26" s="428"/>
      <c r="F26" s="296" t="s">
        <v>94</v>
      </c>
      <c r="G26" s="170"/>
      <c r="H26" s="428"/>
      <c r="I26" s="428"/>
      <c r="J26" s="428"/>
      <c r="K26" s="296" t="s">
        <v>94</v>
      </c>
      <c r="L26" s="170"/>
      <c r="M26" s="428"/>
      <c r="N26" s="428"/>
      <c r="O26" s="428"/>
      <c r="P26" s="428"/>
      <c r="Q26" s="428"/>
      <c r="R26" s="428"/>
      <c r="S26" s="428"/>
      <c r="T26" s="428"/>
      <c r="U26" s="428"/>
      <c r="V26" s="428"/>
      <c r="W26" s="428"/>
      <c r="X26" s="428"/>
      <c r="Y26" s="428"/>
      <c r="Z26" s="428"/>
      <c r="AA26" s="379"/>
      <c r="AB26" s="379"/>
    </row>
    <row r="27" spans="1:28" x14ac:dyDescent="0.2">
      <c r="A27" s="746" t="s">
        <v>87</v>
      </c>
      <c r="B27" s="747"/>
      <c r="C27" s="746" t="s">
        <v>93</v>
      </c>
      <c r="D27" s="747"/>
      <c r="E27" s="428"/>
      <c r="F27" s="746" t="s">
        <v>87</v>
      </c>
      <c r="G27" s="747"/>
      <c r="H27" s="746" t="s">
        <v>93</v>
      </c>
      <c r="I27" s="747"/>
      <c r="J27" s="428"/>
      <c r="K27" s="746" t="s">
        <v>87</v>
      </c>
      <c r="L27" s="747"/>
      <c r="M27" s="746" t="s">
        <v>93</v>
      </c>
      <c r="N27" s="747"/>
      <c r="O27" s="428"/>
      <c r="P27" s="428"/>
      <c r="Q27" s="428"/>
      <c r="R27" s="428"/>
      <c r="S27" s="428"/>
      <c r="T27" s="428"/>
      <c r="U27" s="428"/>
      <c r="V27" s="428"/>
      <c r="W27" s="428"/>
      <c r="X27" s="428"/>
      <c r="Y27" s="428"/>
      <c r="Z27" s="428"/>
      <c r="AA27" s="379"/>
      <c r="AB27" s="379"/>
    </row>
    <row r="28" spans="1:28" x14ac:dyDescent="0.2">
      <c r="A28" s="297" t="s">
        <v>88</v>
      </c>
      <c r="B28" s="298">
        <f>IF(B25=0, 0, IF(C24=0, ROUND(Übersicht!$AA23*((B25^2+B25)*(2*B25+1)/6-(B24^2+B24)*(2*B24+1)/6),),  ROUND(Übersicht!$AA23*((B25^2+B25)*(2*B25+1)/6-(C24^2+C24)*(2*C24+1)/6),)))</f>
        <v>0</v>
      </c>
      <c r="C28" s="299" t="s">
        <v>88</v>
      </c>
      <c r="D28" s="298">
        <f>ROUND(Übersicht!$AA23*B26^2,)</f>
        <v>0</v>
      </c>
      <c r="E28" s="428"/>
      <c r="F28" s="297" t="s">
        <v>88</v>
      </c>
      <c r="G28" s="298">
        <f>IF(G25=0, 0, IF(H24=0, ROUND(Übersicht!$AA24*((G25^2+G25)*(2*G25+1)/6-(G24^2+G24)*(2*G24+1)/6),),  ROUND(Übersicht!$AA24*((G25^2+G25)*(2*G25+1)/6-(H24^2+H24)*(2*H24+1)/6),)))</f>
        <v>0</v>
      </c>
      <c r="H28" s="299" t="s">
        <v>88</v>
      </c>
      <c r="I28" s="298">
        <f>ROUND(Übersicht!$AA24*G26^2,)</f>
        <v>0</v>
      </c>
      <c r="J28" s="428"/>
      <c r="K28" s="297" t="s">
        <v>88</v>
      </c>
      <c r="L28" s="298">
        <f>IF(L25=0, 0, IF(M24=0, ROUND(Übersicht!$AA25*((L25^2+L25)*(2*L25+1)/6-(L24^2+L24)*(2*L24+1)/6),),  ROUND(Übersicht!$AA25*((L25^2+L25)*(2*L25+1)/6-(M24^2+M24)*(2*M24+1)/6),)))</f>
        <v>0</v>
      </c>
      <c r="M28" s="299" t="s">
        <v>88</v>
      </c>
      <c r="N28" s="298">
        <f>ROUND(Übersicht!$AA25*L26^2,)</f>
        <v>0</v>
      </c>
      <c r="O28" s="428"/>
      <c r="P28" s="428"/>
      <c r="Q28" s="428"/>
      <c r="R28" s="428"/>
      <c r="S28" s="428"/>
      <c r="T28" s="428"/>
      <c r="U28" s="428"/>
      <c r="V28" s="428"/>
      <c r="W28" s="428"/>
      <c r="X28" s="428"/>
      <c r="Y28" s="428"/>
      <c r="Z28" s="428"/>
      <c r="AA28" s="379"/>
      <c r="AB28" s="379"/>
    </row>
    <row r="29" spans="1:28" x14ac:dyDescent="0.2">
      <c r="A29" s="300" t="s">
        <v>89</v>
      </c>
      <c r="B29" s="301">
        <f>IF(B25=0, 0, IF(C24=0, ROUND(Übersicht!$AB23*((B25^2+B25)*(2*B25+1)/6-(B24^2+B24)*(2*B24+1)/6),),  ROUND(Übersicht!$AB23*((B25^2+B25)*(2*B25+1)/6-(C24^2+C24)*(2*C24+1)/6),)))</f>
        <v>0</v>
      </c>
      <c r="C29" s="302" t="s">
        <v>89</v>
      </c>
      <c r="D29" s="301">
        <f>ROUND(Übersicht!$AB23*B26^2,)</f>
        <v>0</v>
      </c>
      <c r="E29" s="428"/>
      <c r="F29" s="300" t="s">
        <v>89</v>
      </c>
      <c r="G29" s="301">
        <f>IF(G25=0, 0, IF(H24=0, ROUND(Übersicht!$AB24*((G25^2+G25)*(2*G25+1)/6-(G24^2+G24)*(2*G24+1)/6),),  ROUND(Übersicht!$AB24*((G25^2+G25)*(2*G25+1)/6-(H24^2+H24)*(2*H24+1)/6),)))</f>
        <v>0</v>
      </c>
      <c r="H29" s="302" t="s">
        <v>89</v>
      </c>
      <c r="I29" s="301">
        <f>ROUND(Übersicht!$AB24*G26^2,)</f>
        <v>0</v>
      </c>
      <c r="J29" s="428"/>
      <c r="K29" s="300" t="s">
        <v>89</v>
      </c>
      <c r="L29" s="301">
        <f>IF(L25=0, 0, IF(M24=0, ROUND(Übersicht!$AB25*((L25^2+L25)*(2*L25+1)/6-(L24^2+L24)*(2*L24+1)/6),),  ROUND(Übersicht!$AB25*((L25^2+L25)*(2*L25+1)/6-(M24^2+M24)*(2*M24+1)/6),)))</f>
        <v>0</v>
      </c>
      <c r="M29" s="302" t="s">
        <v>89</v>
      </c>
      <c r="N29" s="301">
        <f>ROUND(Übersicht!$AB25*L26^2,)</f>
        <v>0</v>
      </c>
      <c r="O29" s="428"/>
      <c r="P29" s="428"/>
      <c r="Q29" s="428"/>
      <c r="R29" s="428"/>
      <c r="S29" s="428"/>
      <c r="T29" s="428"/>
      <c r="U29" s="428"/>
      <c r="V29" s="428"/>
      <c r="W29" s="428"/>
      <c r="X29" s="428"/>
      <c r="Y29" s="428"/>
      <c r="Z29" s="428"/>
      <c r="AA29" s="379"/>
      <c r="AB29" s="379"/>
    </row>
    <row r="30" spans="1:28" x14ac:dyDescent="0.2">
      <c r="A30" s="271" t="s">
        <v>90</v>
      </c>
      <c r="B30" s="303">
        <f>IF(B25=0, 0, IF(C24=0, ROUND(Übersicht!$AC23*((B25^2+B25)*(2*B25+1)/6-(B24^2+B24)*(2*B24+1)/6),),  ROUND(Übersicht!$AC23*((B25^2+B25)*(2*B25+1)/6-(C24^2+C24)*(2*C24+1)/6),)))</f>
        <v>0</v>
      </c>
      <c r="C30" s="269" t="s">
        <v>90</v>
      </c>
      <c r="D30" s="303">
        <f>ROUND(Übersicht!$AC23*B26^2,)</f>
        <v>0</v>
      </c>
      <c r="E30" s="428"/>
      <c r="F30" s="271" t="s">
        <v>90</v>
      </c>
      <c r="G30" s="303">
        <f>IF(G25=0, 0, IF(H24=0, ROUND(Übersicht!$AC24*((G25^2+G25)*(2*G25+1)/6-(G24^2+G24)*(2*G24+1)/6),),  ROUND(Übersicht!$AC24*((G25^2+G25)*(2*G25+1)/6-(H24^2+H24)*(2*H24+1)/6),)))</f>
        <v>0</v>
      </c>
      <c r="H30" s="269" t="s">
        <v>90</v>
      </c>
      <c r="I30" s="303">
        <f>ROUND(Übersicht!$AC24*G26^2,)</f>
        <v>0</v>
      </c>
      <c r="J30" s="428"/>
      <c r="K30" s="271" t="s">
        <v>90</v>
      </c>
      <c r="L30" s="303">
        <f>IF(L25=0, 0, IF(M24=0, ROUND(Übersicht!$AC25*((L25^2+L25)*(2*L25+1)/6-(L24^2+L24)*(2*L24+1)/6),),  ROUND(Übersicht!$AC25*((L25^2+L25)*(2*L25+1)/6-(M24^2+M24)*(2*M24+1)/6),)))</f>
        <v>0</v>
      </c>
      <c r="M30" s="269" t="s">
        <v>90</v>
      </c>
      <c r="N30" s="303">
        <f>ROUND(Übersicht!$AC25*L26^2,)</f>
        <v>0</v>
      </c>
      <c r="O30" s="428"/>
      <c r="P30" s="428"/>
      <c r="Q30" s="428"/>
      <c r="R30" s="428"/>
      <c r="S30" s="428"/>
      <c r="T30" s="428"/>
      <c r="U30" s="428"/>
      <c r="V30" s="428"/>
      <c r="W30" s="428"/>
      <c r="X30" s="428"/>
      <c r="Y30" s="428"/>
      <c r="Z30" s="428"/>
      <c r="AA30" s="379"/>
      <c r="AB30" s="379"/>
    </row>
    <row r="31" spans="1:28" x14ac:dyDescent="0.2">
      <c r="A31" s="304" t="s">
        <v>91</v>
      </c>
      <c r="B31" s="305">
        <f>IF(B25=0, 0, IF(C24=0, ROUND(Übersicht!$AD23*((B25^2+B25)*(2*B25+1)/6-(B24^2+B24)*(2*B24+1)/6),),  ROUND(Übersicht!$AD23*((B25^2+B25)*(2*B25+1)/6-(C24^2+C24)*(2*C24+1)/6),)))</f>
        <v>0</v>
      </c>
      <c r="C31" s="306" t="s">
        <v>91</v>
      </c>
      <c r="D31" s="305">
        <f>ROUND(Übersicht!$AD23*B26^2,)</f>
        <v>0</v>
      </c>
      <c r="E31" s="428"/>
      <c r="F31" s="304" t="s">
        <v>91</v>
      </c>
      <c r="G31" s="305">
        <f>IF(G25=0, 0, IF(H24=0, ROUND(Übersicht!$AD24*((G25^2+G25)*(2*G25+1)/6-(G24^2+G24)*(2*G24+1)/6),),  ROUND(Übersicht!$AD24*((G25^2+G25)*(2*G25+1)/6-(H24^2+H24)*(2*H24+1)/6),)))</f>
        <v>0</v>
      </c>
      <c r="H31" s="306" t="s">
        <v>91</v>
      </c>
      <c r="I31" s="305">
        <f>ROUND(Übersicht!$AD24*G26^2,)</f>
        <v>0</v>
      </c>
      <c r="J31" s="428"/>
      <c r="K31" s="304" t="s">
        <v>91</v>
      </c>
      <c r="L31" s="305">
        <f>IF(L25=0, 0, IF(M24=0, ROUND(Übersicht!$AD25*((L25^2+L25)*(2*L25+1)/6-(L24^2+L24)*(2*L24+1)/6),),  ROUND(Übersicht!$AD25*((L25^2+L25)*(2*L25+1)/6-(M24^2+M24)*(2*M24+1)/6),)))</f>
        <v>0</v>
      </c>
      <c r="M31" s="306" t="s">
        <v>91</v>
      </c>
      <c r="N31" s="305">
        <f>ROUND(Übersicht!$AD25*L26^2,)</f>
        <v>0</v>
      </c>
      <c r="O31" s="428"/>
      <c r="P31" s="428"/>
      <c r="Q31" s="428"/>
      <c r="R31" s="428"/>
      <c r="S31" s="428"/>
      <c r="T31" s="428"/>
      <c r="U31" s="428"/>
      <c r="V31" s="428"/>
      <c r="W31" s="428"/>
      <c r="X31" s="428"/>
      <c r="Y31" s="428"/>
      <c r="Z31" s="428"/>
      <c r="AA31" s="379"/>
      <c r="AB31" s="379"/>
    </row>
    <row r="32" spans="1:28" ht="13.5" thickBot="1" x14ac:dyDescent="0.25">
      <c r="A32" s="307" t="s">
        <v>92</v>
      </c>
      <c r="B32" s="308">
        <f>IF(B25=0, 0, IF(C24=0, ROUND(Übersicht!$AE23*(0.5*(B25^2+B25)-0.5*(B24^2+B24)),),  ROUND(Übersicht!$AE23*(0.5*(B25^2+B25)-0.5*(C24^2+C24)),)))</f>
        <v>0</v>
      </c>
      <c r="C32" s="309" t="s">
        <v>92</v>
      </c>
      <c r="D32" s="308">
        <f>ROUND(Übersicht!$AE23*B26,)</f>
        <v>0</v>
      </c>
      <c r="E32" s="428"/>
      <c r="F32" s="307" t="s">
        <v>92</v>
      </c>
      <c r="G32" s="308">
        <f>IF(G25=0, 0, IF(H24=0, ROUND(Übersicht!$AE24*(0.5*(G25^2+G25)-0.5*(G24^2+G24)),),  ROUND(Übersicht!$AE24*(0.5*(G25^2+G25)-0.5*(H24^2+H24)),)))</f>
        <v>0</v>
      </c>
      <c r="H32" s="309" t="s">
        <v>92</v>
      </c>
      <c r="I32" s="308">
        <f>ROUND(Übersicht!$AE24*G26,)</f>
        <v>0</v>
      </c>
      <c r="J32" s="428"/>
      <c r="K32" s="307" t="s">
        <v>92</v>
      </c>
      <c r="L32" s="308">
        <f>IF(L25=0, 0, IF(M24=0, ROUND(Übersicht!$AE25*(0.5*(L25^2+L25)-0.5*(L24^2+L24)),),  ROUND(Übersicht!$AE25*(0.5*(L25^2+L25)-0.5*(M24^2+M24)),)))</f>
        <v>0</v>
      </c>
      <c r="M32" s="309" t="s">
        <v>92</v>
      </c>
      <c r="N32" s="308">
        <f>ROUND(Übersicht!$AE25*L26,)</f>
        <v>0</v>
      </c>
      <c r="O32" s="428"/>
      <c r="P32" s="428"/>
      <c r="Q32" s="428"/>
      <c r="R32" s="428"/>
      <c r="S32" s="428"/>
      <c r="T32" s="428"/>
      <c r="U32" s="428"/>
      <c r="V32" s="428"/>
      <c r="W32" s="428"/>
      <c r="X32" s="428"/>
      <c r="Y32" s="428"/>
      <c r="Z32" s="428"/>
      <c r="AA32" s="379"/>
      <c r="AB32" s="379"/>
    </row>
    <row r="33" spans="1:28" x14ac:dyDescent="0.2">
      <c r="A33" s="428"/>
      <c r="B33" s="428"/>
      <c r="C33" s="428"/>
      <c r="D33" s="428"/>
      <c r="E33" s="428"/>
      <c r="F33" s="428"/>
      <c r="G33" s="428"/>
      <c r="H33" s="428"/>
      <c r="I33" s="428"/>
      <c r="J33" s="428"/>
      <c r="K33" s="428"/>
      <c r="L33" s="428"/>
      <c r="M33" s="428"/>
      <c r="N33" s="428"/>
      <c r="O33" s="428"/>
      <c r="P33" s="428"/>
      <c r="Q33" s="428"/>
      <c r="R33" s="428"/>
      <c r="S33" s="428"/>
      <c r="T33" s="428"/>
      <c r="U33" s="428"/>
      <c r="V33" s="428"/>
      <c r="W33" s="428"/>
      <c r="X33" s="428"/>
      <c r="Y33" s="428"/>
      <c r="Z33" s="428"/>
      <c r="AA33" s="379"/>
      <c r="AB33" s="379"/>
    </row>
    <row r="34" spans="1:28" x14ac:dyDescent="0.2">
      <c r="A34" s="428"/>
      <c r="B34" s="428"/>
      <c r="C34" s="428"/>
      <c r="D34" s="428"/>
      <c r="E34" s="428"/>
      <c r="F34" s="428"/>
      <c r="G34" s="428"/>
      <c r="H34" s="428"/>
      <c r="I34" s="428"/>
      <c r="J34" s="428"/>
      <c r="K34" s="428"/>
      <c r="L34" s="428"/>
      <c r="M34" s="428"/>
      <c r="N34" s="428"/>
      <c r="O34" s="428"/>
      <c r="P34" s="428"/>
      <c r="Q34" s="428"/>
      <c r="R34" s="428"/>
      <c r="S34" s="428"/>
      <c r="T34" s="428"/>
      <c r="U34" s="428"/>
      <c r="V34" s="428"/>
      <c r="W34" s="428"/>
      <c r="X34" s="428"/>
      <c r="Y34" s="428"/>
      <c r="Z34" s="428"/>
      <c r="AA34" s="379"/>
      <c r="AB34" s="379"/>
    </row>
    <row r="35" spans="1:28" x14ac:dyDescent="0.2">
      <c r="A35" s="428"/>
      <c r="B35" s="171"/>
      <c r="C35" s="428"/>
      <c r="D35" s="171"/>
      <c r="E35" s="428"/>
      <c r="F35" s="428"/>
      <c r="G35" s="428"/>
      <c r="H35" s="428"/>
      <c r="I35" s="428"/>
      <c r="J35" s="428"/>
      <c r="K35" s="428"/>
      <c r="L35" s="428"/>
      <c r="M35" s="428"/>
      <c r="N35" s="428"/>
      <c r="O35" s="428"/>
      <c r="P35" s="428"/>
      <c r="Q35" s="428"/>
      <c r="R35" s="428"/>
      <c r="S35" s="428"/>
      <c r="T35" s="428"/>
      <c r="U35" s="428"/>
      <c r="V35" s="428"/>
      <c r="W35" s="428"/>
      <c r="X35" s="428"/>
      <c r="Y35" s="428"/>
      <c r="Z35" s="428"/>
      <c r="AA35" s="379"/>
      <c r="AB35" s="379"/>
    </row>
    <row r="36" spans="1:28" x14ac:dyDescent="0.2">
      <c r="A36" s="428"/>
      <c r="B36" s="428"/>
      <c r="C36" s="428"/>
      <c r="D36" s="428"/>
      <c r="E36" s="428"/>
      <c r="F36" s="428"/>
      <c r="G36" s="428"/>
      <c r="H36" s="428"/>
      <c r="I36" s="428"/>
      <c r="J36" s="428"/>
      <c r="K36" s="428"/>
      <c r="L36" s="428"/>
      <c r="M36" s="428"/>
      <c r="N36" s="428"/>
      <c r="O36" s="428"/>
      <c r="P36" s="428"/>
      <c r="Q36" s="428"/>
      <c r="R36" s="428"/>
      <c r="S36" s="428"/>
      <c r="T36" s="428"/>
      <c r="U36" s="428"/>
      <c r="V36" s="428"/>
      <c r="W36" s="428"/>
      <c r="X36" s="428"/>
      <c r="Y36" s="428"/>
      <c r="Z36" s="428"/>
      <c r="AA36" s="379"/>
      <c r="AB36" s="379"/>
    </row>
    <row r="37" spans="1:28" x14ac:dyDescent="0.2">
      <c r="A37" s="428"/>
      <c r="B37" s="428"/>
      <c r="C37" s="428"/>
      <c r="D37" s="428"/>
      <c r="E37" s="428"/>
      <c r="F37" s="428"/>
      <c r="G37" s="428"/>
      <c r="H37" s="428"/>
      <c r="I37" s="428"/>
      <c r="J37" s="428"/>
      <c r="K37" s="428"/>
      <c r="L37" s="428"/>
      <c r="M37" s="428"/>
      <c r="N37" s="428"/>
      <c r="O37" s="428"/>
      <c r="P37" s="428"/>
      <c r="Q37" s="428"/>
      <c r="R37" s="428"/>
      <c r="S37" s="428"/>
      <c r="T37" s="428"/>
      <c r="U37" s="428"/>
      <c r="V37" s="428"/>
      <c r="W37" s="428"/>
      <c r="X37" s="428"/>
      <c r="Y37" s="428"/>
      <c r="Z37" s="428"/>
      <c r="AA37" s="379"/>
      <c r="AB37" s="379"/>
    </row>
    <row r="38" spans="1:28" x14ac:dyDescent="0.2">
      <c r="A38" s="428"/>
      <c r="B38" s="428"/>
      <c r="C38" s="428"/>
      <c r="D38" s="428"/>
      <c r="E38" s="428"/>
      <c r="F38" s="428"/>
      <c r="G38" s="428"/>
      <c r="H38" s="428"/>
      <c r="I38" s="428"/>
      <c r="J38" s="428"/>
      <c r="K38" s="428"/>
      <c r="L38" s="428"/>
      <c r="M38" s="428"/>
      <c r="N38" s="428"/>
      <c r="O38" s="428"/>
      <c r="P38" s="428"/>
      <c r="Q38" s="428"/>
      <c r="R38" s="428"/>
      <c r="S38" s="428"/>
      <c r="T38" s="428"/>
      <c r="U38" s="428"/>
      <c r="V38" s="428"/>
      <c r="W38" s="428"/>
      <c r="X38" s="428"/>
      <c r="Y38" s="428"/>
      <c r="Z38" s="428"/>
      <c r="AA38" s="379"/>
      <c r="AB38" s="379"/>
    </row>
    <row r="39" spans="1:28" x14ac:dyDescent="0.2">
      <c r="A39" s="428"/>
      <c r="B39" s="428"/>
      <c r="C39" s="428"/>
      <c r="D39" s="428"/>
      <c r="E39" s="428"/>
      <c r="F39" s="428"/>
      <c r="G39" s="428"/>
      <c r="H39" s="428"/>
      <c r="I39" s="428"/>
      <c r="J39" s="428"/>
      <c r="K39" s="428"/>
      <c r="L39" s="428"/>
      <c r="M39" s="428"/>
      <c r="N39" s="428"/>
      <c r="O39" s="428"/>
      <c r="P39" s="428"/>
      <c r="Q39" s="428"/>
      <c r="R39" s="428"/>
      <c r="S39" s="428"/>
      <c r="T39" s="428"/>
      <c r="U39" s="428"/>
      <c r="V39" s="428"/>
      <c r="W39" s="428"/>
      <c r="X39" s="428"/>
      <c r="Y39" s="428"/>
      <c r="Z39" s="428"/>
      <c r="AA39" s="379"/>
      <c r="AB39" s="379"/>
    </row>
    <row r="40" spans="1:28" x14ac:dyDescent="0.2">
      <c r="A40" s="428"/>
      <c r="B40" s="428"/>
      <c r="C40" s="428"/>
      <c r="D40" s="428"/>
      <c r="E40" s="428"/>
      <c r="F40" s="428"/>
      <c r="G40" s="428"/>
      <c r="H40" s="428"/>
      <c r="I40" s="428"/>
      <c r="J40" s="428"/>
      <c r="K40" s="428"/>
      <c r="L40" s="428"/>
      <c r="M40" s="428"/>
      <c r="N40" s="428"/>
      <c r="O40" s="428"/>
      <c r="P40" s="428"/>
      <c r="Q40" s="428"/>
      <c r="R40" s="428"/>
      <c r="S40" s="428"/>
      <c r="T40" s="428"/>
      <c r="U40" s="428"/>
      <c r="V40" s="428"/>
      <c r="W40" s="428"/>
      <c r="X40" s="428"/>
      <c r="Y40" s="428"/>
      <c r="Z40" s="428"/>
      <c r="AA40" s="379"/>
      <c r="AB40" s="379"/>
    </row>
    <row r="41" spans="1:28" x14ac:dyDescent="0.2">
      <c r="A41" s="428"/>
      <c r="B41" s="428"/>
      <c r="C41" s="428"/>
      <c r="D41" s="428"/>
      <c r="E41" s="428"/>
      <c r="F41" s="428"/>
      <c r="G41" s="428"/>
      <c r="H41" s="428"/>
      <c r="I41" s="428"/>
      <c r="J41" s="428"/>
      <c r="K41" s="428"/>
      <c r="L41" s="428"/>
      <c r="M41" s="428"/>
      <c r="N41" s="428"/>
      <c r="O41" s="428"/>
      <c r="P41" s="428"/>
      <c r="Q41" s="428"/>
      <c r="R41" s="428"/>
      <c r="S41" s="428"/>
      <c r="T41" s="428"/>
      <c r="U41" s="428"/>
      <c r="V41" s="428"/>
      <c r="W41" s="428"/>
      <c r="X41" s="428"/>
      <c r="Y41" s="428"/>
      <c r="Z41" s="428"/>
      <c r="AA41" s="379"/>
      <c r="AB41" s="379"/>
    </row>
    <row r="42" spans="1:28" x14ac:dyDescent="0.2">
      <c r="A42" s="428"/>
      <c r="B42" s="428"/>
      <c r="C42" s="428"/>
      <c r="D42" s="428"/>
      <c r="E42" s="428"/>
      <c r="F42" s="428"/>
      <c r="G42" s="428"/>
      <c r="H42" s="428"/>
      <c r="I42" s="428"/>
      <c r="J42" s="428"/>
      <c r="K42" s="428"/>
      <c r="L42" s="428"/>
      <c r="M42" s="428"/>
      <c r="N42" s="428"/>
      <c r="O42" s="428"/>
      <c r="P42" s="428"/>
      <c r="Q42" s="428"/>
      <c r="R42" s="428"/>
      <c r="S42" s="428"/>
      <c r="T42" s="428"/>
      <c r="U42" s="428"/>
      <c r="V42" s="428"/>
      <c r="W42" s="428"/>
      <c r="X42" s="428"/>
      <c r="Y42" s="428"/>
      <c r="Z42" s="428"/>
      <c r="AA42" s="379"/>
      <c r="AB42" s="379"/>
    </row>
    <row r="43" spans="1:28" x14ac:dyDescent="0.2">
      <c r="A43" s="428"/>
      <c r="B43" s="428"/>
      <c r="C43" s="428"/>
      <c r="D43" s="428"/>
      <c r="E43" s="428"/>
      <c r="F43" s="428"/>
      <c r="G43" s="428"/>
      <c r="H43" s="428"/>
      <c r="I43" s="428"/>
      <c r="J43" s="428"/>
      <c r="K43" s="428"/>
      <c r="L43" s="428"/>
      <c r="M43" s="428"/>
      <c r="N43" s="428"/>
      <c r="O43" s="428"/>
      <c r="P43" s="428"/>
      <c r="Q43" s="428"/>
      <c r="R43" s="428"/>
      <c r="S43" s="428"/>
      <c r="T43" s="428"/>
      <c r="U43" s="428"/>
      <c r="V43" s="428"/>
      <c r="W43" s="428"/>
      <c r="X43" s="428"/>
      <c r="Y43" s="428"/>
      <c r="Z43" s="428"/>
      <c r="AA43" s="379"/>
      <c r="AB43" s="379"/>
    </row>
    <row r="44" spans="1:28" x14ac:dyDescent="0.2">
      <c r="A44" s="428"/>
      <c r="B44" s="428"/>
      <c r="C44" s="428"/>
      <c r="D44" s="428"/>
      <c r="E44" s="428"/>
      <c r="F44" s="428"/>
      <c r="G44" s="428"/>
      <c r="H44" s="428"/>
      <c r="I44" s="428"/>
      <c r="J44" s="428"/>
      <c r="K44" s="428"/>
      <c r="L44" s="428"/>
      <c r="M44" s="428"/>
      <c r="N44" s="428"/>
      <c r="O44" s="428"/>
      <c r="P44" s="428"/>
      <c r="Q44" s="428"/>
      <c r="R44" s="428"/>
      <c r="S44" s="428"/>
      <c r="T44" s="428"/>
      <c r="U44" s="428"/>
      <c r="V44" s="428"/>
      <c r="W44" s="428"/>
      <c r="X44" s="428"/>
      <c r="Y44" s="428"/>
      <c r="Z44" s="428"/>
      <c r="AA44" s="379"/>
      <c r="AB44" s="379"/>
    </row>
    <row r="45" spans="1:28" x14ac:dyDescent="0.2">
      <c r="A45" s="428"/>
      <c r="B45" s="428"/>
      <c r="C45" s="428"/>
      <c r="D45" s="428"/>
      <c r="E45" s="428"/>
      <c r="F45" s="428"/>
      <c r="G45" s="428"/>
      <c r="H45" s="428"/>
      <c r="I45" s="428"/>
      <c r="J45" s="428"/>
      <c r="K45" s="428"/>
      <c r="L45" s="428"/>
      <c r="M45" s="428"/>
      <c r="N45" s="428"/>
      <c r="O45" s="428"/>
      <c r="P45" s="428"/>
      <c r="Q45" s="428"/>
      <c r="R45" s="428"/>
      <c r="S45" s="428"/>
      <c r="T45" s="428"/>
      <c r="U45" s="428"/>
      <c r="V45" s="428"/>
      <c r="W45" s="428"/>
      <c r="X45" s="428"/>
      <c r="Y45" s="428"/>
      <c r="Z45" s="428"/>
      <c r="AA45" s="379"/>
      <c r="AB45" s="379"/>
    </row>
    <row r="46" spans="1:28" x14ac:dyDescent="0.2">
      <c r="A46" s="428"/>
      <c r="B46" s="428"/>
      <c r="C46" s="428"/>
      <c r="D46" s="428"/>
      <c r="E46" s="428"/>
      <c r="F46" s="428"/>
      <c r="G46" s="428"/>
      <c r="H46" s="428"/>
      <c r="I46" s="428"/>
      <c r="J46" s="428"/>
      <c r="K46" s="428"/>
      <c r="L46" s="428"/>
      <c r="M46" s="428"/>
      <c r="N46" s="428"/>
      <c r="O46" s="428"/>
      <c r="P46" s="428"/>
      <c r="Q46" s="428"/>
      <c r="R46" s="428"/>
      <c r="S46" s="428"/>
      <c r="T46" s="428"/>
      <c r="U46" s="428"/>
      <c r="V46" s="428"/>
      <c r="W46" s="428"/>
      <c r="X46" s="428"/>
      <c r="Y46" s="428"/>
      <c r="Z46" s="428"/>
      <c r="AA46" s="379"/>
      <c r="AB46" s="379"/>
    </row>
    <row r="47" spans="1:28" x14ac:dyDescent="0.2">
      <c r="A47" s="428"/>
      <c r="B47" s="428"/>
      <c r="C47" s="428"/>
      <c r="D47" s="428"/>
      <c r="E47" s="428"/>
      <c r="F47" s="428"/>
      <c r="G47" s="428"/>
      <c r="H47" s="428"/>
      <c r="I47" s="428"/>
      <c r="J47" s="428"/>
      <c r="K47" s="428"/>
      <c r="L47" s="428"/>
      <c r="M47" s="428"/>
      <c r="N47" s="428"/>
      <c r="O47" s="428"/>
      <c r="P47" s="428"/>
      <c r="Q47" s="428"/>
      <c r="R47" s="428"/>
      <c r="S47" s="428"/>
      <c r="T47" s="428"/>
      <c r="U47" s="428"/>
      <c r="V47" s="428"/>
      <c r="W47" s="428"/>
      <c r="X47" s="428"/>
      <c r="Y47" s="428"/>
      <c r="Z47" s="428"/>
      <c r="AA47" s="379"/>
      <c r="AB47" s="379"/>
    </row>
    <row r="48" spans="1:28" x14ac:dyDescent="0.2">
      <c r="A48" s="428"/>
      <c r="B48" s="428"/>
      <c r="C48" s="428"/>
      <c r="D48" s="428"/>
      <c r="E48" s="428"/>
      <c r="F48" s="428"/>
      <c r="G48" s="428"/>
      <c r="H48" s="428"/>
      <c r="I48" s="428"/>
      <c r="J48" s="428"/>
      <c r="K48" s="428"/>
      <c r="L48" s="428"/>
      <c r="M48" s="428"/>
      <c r="N48" s="428"/>
      <c r="O48" s="428"/>
      <c r="P48" s="428"/>
      <c r="Q48" s="428"/>
      <c r="R48" s="428"/>
      <c r="S48" s="428"/>
      <c r="T48" s="428"/>
      <c r="U48" s="428"/>
      <c r="V48" s="428"/>
      <c r="W48" s="428"/>
      <c r="X48" s="428"/>
      <c r="Y48" s="428"/>
      <c r="Z48" s="428"/>
      <c r="AA48" s="379"/>
      <c r="AB48" s="379"/>
    </row>
    <row r="49" spans="1:28" x14ac:dyDescent="0.2">
      <c r="A49" s="428"/>
      <c r="B49" s="428"/>
      <c r="C49" s="428"/>
      <c r="D49" s="428"/>
      <c r="E49" s="428"/>
      <c r="F49" s="428"/>
      <c r="G49" s="428"/>
      <c r="H49" s="428"/>
      <c r="I49" s="428"/>
      <c r="J49" s="428"/>
      <c r="K49" s="428"/>
      <c r="L49" s="428"/>
      <c r="M49" s="428"/>
      <c r="N49" s="428"/>
      <c r="O49" s="428"/>
      <c r="P49" s="428"/>
      <c r="Q49" s="428"/>
      <c r="R49" s="428"/>
      <c r="S49" s="428"/>
      <c r="T49" s="428"/>
      <c r="U49" s="428"/>
      <c r="V49" s="428"/>
      <c r="W49" s="428"/>
      <c r="X49" s="428"/>
      <c r="Y49" s="428"/>
      <c r="Z49" s="428"/>
      <c r="AA49" s="379"/>
      <c r="AB49" s="379"/>
    </row>
    <row r="50" spans="1:28" x14ac:dyDescent="0.2">
      <c r="A50" s="428"/>
      <c r="B50" s="428"/>
      <c r="C50" s="428"/>
      <c r="D50" s="428"/>
      <c r="E50" s="428"/>
      <c r="F50" s="428"/>
      <c r="G50" s="428"/>
      <c r="H50" s="428"/>
      <c r="I50" s="428"/>
      <c r="J50" s="428"/>
      <c r="K50" s="428"/>
      <c r="L50" s="428"/>
      <c r="M50" s="428"/>
      <c r="N50" s="428"/>
      <c r="O50" s="428"/>
      <c r="P50" s="428"/>
      <c r="Q50" s="428"/>
      <c r="R50" s="428"/>
      <c r="S50" s="428"/>
      <c r="T50" s="428"/>
      <c r="U50" s="428"/>
      <c r="V50" s="428"/>
      <c r="W50" s="428"/>
      <c r="X50" s="428"/>
      <c r="Y50" s="428"/>
      <c r="Z50" s="428"/>
      <c r="AA50" s="379"/>
      <c r="AB50" s="379"/>
    </row>
    <row r="51" spans="1:28" x14ac:dyDescent="0.2">
      <c r="A51" s="428"/>
      <c r="B51" s="428"/>
      <c r="C51" s="428"/>
      <c r="D51" s="428"/>
      <c r="E51" s="428"/>
      <c r="F51" s="428"/>
      <c r="G51" s="428"/>
      <c r="H51" s="428"/>
      <c r="I51" s="428"/>
      <c r="J51" s="428"/>
      <c r="K51" s="428"/>
      <c r="L51" s="428"/>
      <c r="M51" s="428"/>
      <c r="N51" s="428"/>
      <c r="O51" s="428"/>
      <c r="P51" s="428"/>
      <c r="Q51" s="428"/>
      <c r="R51" s="428"/>
      <c r="S51" s="428"/>
      <c r="T51" s="428"/>
      <c r="U51" s="428"/>
      <c r="V51" s="428"/>
      <c r="W51" s="428"/>
      <c r="X51" s="428"/>
      <c r="Y51" s="428"/>
      <c r="Z51" s="428"/>
      <c r="AA51" s="379"/>
      <c r="AB51" s="379"/>
    </row>
    <row r="52" spans="1:28" x14ac:dyDescent="0.2">
      <c r="A52" s="428"/>
      <c r="B52" s="428"/>
      <c r="C52" s="428"/>
      <c r="D52" s="428"/>
      <c r="E52" s="428"/>
      <c r="F52" s="428"/>
      <c r="G52" s="428"/>
      <c r="H52" s="428"/>
      <c r="I52" s="428"/>
      <c r="J52" s="428"/>
      <c r="K52" s="428"/>
      <c r="L52" s="428"/>
      <c r="M52" s="428"/>
      <c r="N52" s="428"/>
      <c r="O52" s="428"/>
      <c r="P52" s="428"/>
      <c r="Q52" s="428"/>
      <c r="R52" s="428"/>
      <c r="S52" s="428"/>
      <c r="T52" s="428"/>
      <c r="U52" s="428"/>
      <c r="V52" s="428"/>
      <c r="W52" s="428"/>
      <c r="X52" s="428"/>
      <c r="Y52" s="428"/>
      <c r="Z52" s="428"/>
      <c r="AA52" s="379"/>
      <c r="AB52" s="379"/>
    </row>
    <row r="53" spans="1:28" x14ac:dyDescent="0.2">
      <c r="A53" s="428"/>
      <c r="B53" s="428"/>
      <c r="C53" s="428"/>
      <c r="D53" s="428"/>
      <c r="E53" s="428"/>
      <c r="F53" s="428"/>
      <c r="G53" s="428"/>
      <c r="H53" s="428"/>
      <c r="I53" s="428"/>
      <c r="J53" s="428"/>
      <c r="K53" s="428"/>
      <c r="L53" s="428"/>
      <c r="M53" s="428"/>
      <c r="N53" s="428"/>
      <c r="O53" s="428"/>
      <c r="P53" s="428"/>
      <c r="Q53" s="428"/>
      <c r="R53" s="428"/>
      <c r="S53" s="428"/>
      <c r="T53" s="428"/>
      <c r="U53" s="428"/>
      <c r="V53" s="428"/>
      <c r="W53" s="428"/>
      <c r="X53" s="428"/>
      <c r="Y53" s="428"/>
      <c r="Z53" s="428"/>
      <c r="AA53" s="379"/>
      <c r="AB53" s="379"/>
    </row>
    <row r="54" spans="1:28" x14ac:dyDescent="0.2">
      <c r="A54" s="428"/>
      <c r="B54" s="428"/>
      <c r="C54" s="428"/>
      <c r="D54" s="428"/>
      <c r="E54" s="428"/>
      <c r="F54" s="428"/>
      <c r="G54" s="428"/>
      <c r="H54" s="428"/>
      <c r="I54" s="428"/>
      <c r="J54" s="428"/>
      <c r="K54" s="428"/>
      <c r="L54" s="428"/>
      <c r="M54" s="428"/>
      <c r="N54" s="428"/>
      <c r="O54" s="428"/>
      <c r="P54" s="428"/>
      <c r="Q54" s="428"/>
      <c r="R54" s="428"/>
      <c r="S54" s="428"/>
      <c r="T54" s="428"/>
      <c r="U54" s="428"/>
      <c r="V54" s="428"/>
      <c r="W54" s="428"/>
      <c r="X54" s="428"/>
      <c r="Y54" s="428"/>
      <c r="Z54" s="428"/>
      <c r="AA54" s="379"/>
      <c r="AB54" s="379"/>
    </row>
    <row r="55" spans="1:28" x14ac:dyDescent="0.2">
      <c r="A55" s="428"/>
      <c r="B55" s="428"/>
      <c r="C55" s="428"/>
      <c r="D55" s="428"/>
      <c r="E55" s="428"/>
      <c r="F55" s="428"/>
      <c r="G55" s="428"/>
      <c r="H55" s="428"/>
      <c r="I55" s="428"/>
      <c r="J55" s="428"/>
      <c r="K55" s="428"/>
      <c r="L55" s="428"/>
      <c r="M55" s="428"/>
      <c r="N55" s="428"/>
      <c r="O55" s="428"/>
      <c r="P55" s="428"/>
      <c r="Q55" s="428"/>
      <c r="R55" s="428"/>
      <c r="S55" s="428"/>
      <c r="T55" s="428"/>
      <c r="U55" s="428"/>
      <c r="V55" s="428"/>
      <c r="W55" s="428"/>
      <c r="X55" s="428"/>
      <c r="Y55" s="428"/>
      <c r="Z55" s="428"/>
      <c r="AA55" s="379"/>
      <c r="AB55" s="379"/>
    </row>
    <row r="56" spans="1:28" x14ac:dyDescent="0.2">
      <c r="A56" s="428"/>
      <c r="B56" s="428"/>
      <c r="C56" s="428"/>
      <c r="D56" s="428"/>
      <c r="E56" s="428"/>
      <c r="F56" s="428"/>
      <c r="G56" s="428"/>
      <c r="H56" s="428"/>
      <c r="I56" s="428"/>
      <c r="J56" s="428"/>
      <c r="K56" s="428"/>
      <c r="L56" s="428"/>
      <c r="M56" s="428"/>
      <c r="N56" s="428"/>
      <c r="O56" s="428"/>
      <c r="P56" s="428"/>
      <c r="Q56" s="428"/>
      <c r="R56" s="428"/>
      <c r="S56" s="428"/>
      <c r="T56" s="428"/>
      <c r="U56" s="428"/>
      <c r="V56" s="428"/>
      <c r="W56" s="428"/>
      <c r="X56" s="428"/>
      <c r="Y56" s="428"/>
      <c r="Z56" s="428"/>
      <c r="AA56" s="379"/>
      <c r="AB56" s="379"/>
    </row>
    <row r="57" spans="1:28" x14ac:dyDescent="0.2">
      <c r="A57" s="428"/>
      <c r="B57" s="428"/>
      <c r="C57" s="428"/>
      <c r="D57" s="428"/>
      <c r="E57" s="428"/>
      <c r="F57" s="428"/>
      <c r="G57" s="428"/>
      <c r="H57" s="428"/>
      <c r="I57" s="428"/>
      <c r="J57" s="428"/>
      <c r="K57" s="428"/>
      <c r="L57" s="428"/>
      <c r="M57" s="428"/>
      <c r="N57" s="428"/>
      <c r="O57" s="428"/>
      <c r="P57" s="428"/>
      <c r="Q57" s="428"/>
      <c r="R57" s="428"/>
      <c r="S57" s="428"/>
      <c r="T57" s="428"/>
      <c r="U57" s="428"/>
      <c r="V57" s="428"/>
      <c r="W57" s="428"/>
      <c r="X57" s="428"/>
      <c r="Y57" s="428"/>
      <c r="Z57" s="428"/>
      <c r="AA57" s="379"/>
      <c r="AB57" s="379"/>
    </row>
    <row r="58" spans="1:28" x14ac:dyDescent="0.2">
      <c r="A58" s="428"/>
      <c r="B58" s="428"/>
      <c r="C58" s="428"/>
      <c r="D58" s="428"/>
      <c r="E58" s="428"/>
      <c r="F58" s="428"/>
      <c r="G58" s="428"/>
      <c r="H58" s="428"/>
      <c r="I58" s="428"/>
      <c r="J58" s="428"/>
      <c r="K58" s="428"/>
      <c r="L58" s="428"/>
      <c r="M58" s="428"/>
      <c r="N58" s="428"/>
      <c r="O58" s="428"/>
      <c r="P58" s="428"/>
      <c r="Q58" s="428"/>
      <c r="R58" s="428"/>
      <c r="S58" s="428"/>
      <c r="T58" s="428"/>
      <c r="U58" s="428"/>
      <c r="V58" s="428"/>
      <c r="W58" s="428"/>
      <c r="X58" s="428"/>
      <c r="Y58" s="428"/>
      <c r="Z58" s="428"/>
      <c r="AA58" s="379"/>
      <c r="AB58" s="379"/>
    </row>
    <row r="59" spans="1:28" x14ac:dyDescent="0.2">
      <c r="A59" s="428"/>
      <c r="B59" s="428"/>
      <c r="C59" s="428"/>
      <c r="D59" s="428"/>
      <c r="E59" s="428"/>
      <c r="F59" s="428"/>
      <c r="G59" s="428"/>
      <c r="H59" s="428"/>
      <c r="I59" s="428"/>
      <c r="J59" s="428"/>
      <c r="K59" s="428"/>
      <c r="L59" s="428"/>
      <c r="M59" s="428"/>
      <c r="N59" s="428"/>
      <c r="O59" s="428"/>
      <c r="P59" s="428"/>
      <c r="Q59" s="428"/>
      <c r="R59" s="428"/>
      <c r="S59" s="428"/>
      <c r="T59" s="428"/>
      <c r="U59" s="428"/>
      <c r="V59" s="428"/>
      <c r="W59" s="428"/>
      <c r="X59" s="428"/>
      <c r="Y59" s="428"/>
      <c r="Z59" s="428"/>
      <c r="AA59" s="379"/>
      <c r="AB59" s="379"/>
    </row>
    <row r="60" spans="1:28" x14ac:dyDescent="0.2">
      <c r="A60" s="428"/>
      <c r="B60" s="428"/>
      <c r="C60" s="428"/>
      <c r="D60" s="428"/>
      <c r="E60" s="428"/>
      <c r="F60" s="428"/>
      <c r="G60" s="428"/>
      <c r="H60" s="428"/>
      <c r="I60" s="428"/>
      <c r="J60" s="428"/>
      <c r="K60" s="428"/>
      <c r="L60" s="428"/>
      <c r="M60" s="428"/>
      <c r="N60" s="428"/>
      <c r="O60" s="428"/>
      <c r="P60" s="428"/>
      <c r="Q60" s="428"/>
      <c r="R60" s="428"/>
      <c r="S60" s="428"/>
      <c r="T60" s="428"/>
      <c r="U60" s="428"/>
      <c r="V60" s="428"/>
      <c r="W60" s="428"/>
      <c r="X60" s="428"/>
      <c r="Y60" s="428"/>
      <c r="Z60" s="428"/>
      <c r="AA60" s="379"/>
      <c r="AB60" s="379"/>
    </row>
    <row r="61" spans="1:28" x14ac:dyDescent="0.2">
      <c r="A61" s="428"/>
      <c r="B61" s="428"/>
      <c r="C61" s="428"/>
      <c r="D61" s="428"/>
      <c r="E61" s="428"/>
      <c r="F61" s="428"/>
      <c r="G61" s="428"/>
      <c r="H61" s="428"/>
      <c r="I61" s="428"/>
      <c r="J61" s="428"/>
      <c r="K61" s="428"/>
      <c r="L61" s="428"/>
      <c r="M61" s="428"/>
      <c r="N61" s="428"/>
      <c r="O61" s="428"/>
      <c r="P61" s="428"/>
      <c r="Q61" s="428"/>
      <c r="R61" s="428"/>
      <c r="S61" s="428"/>
      <c r="T61" s="428"/>
      <c r="U61" s="428"/>
      <c r="V61" s="428"/>
      <c r="W61" s="428"/>
      <c r="X61" s="428"/>
      <c r="Y61" s="428"/>
      <c r="Z61" s="428"/>
      <c r="AA61" s="379"/>
      <c r="AB61" s="379"/>
    </row>
    <row r="62" spans="1:28" x14ac:dyDescent="0.2">
      <c r="A62" s="428"/>
      <c r="B62" s="428"/>
      <c r="C62" s="428"/>
      <c r="D62" s="428"/>
      <c r="E62" s="428"/>
      <c r="F62" s="428"/>
      <c r="G62" s="428"/>
      <c r="H62" s="428"/>
      <c r="I62" s="428"/>
      <c r="J62" s="428"/>
      <c r="K62" s="428"/>
      <c r="L62" s="428"/>
      <c r="M62" s="428"/>
      <c r="N62" s="428"/>
      <c r="O62" s="428"/>
      <c r="P62" s="428"/>
      <c r="Q62" s="428"/>
      <c r="R62" s="428"/>
      <c r="S62" s="428"/>
      <c r="T62" s="428"/>
      <c r="U62" s="428"/>
      <c r="V62" s="428"/>
      <c r="W62" s="428"/>
      <c r="X62" s="428"/>
      <c r="Y62" s="428"/>
      <c r="Z62" s="428"/>
      <c r="AA62" s="379"/>
      <c r="AB62" s="379"/>
    </row>
    <row r="63" spans="1:28" x14ac:dyDescent="0.2">
      <c r="A63" s="428"/>
      <c r="B63" s="428"/>
      <c r="C63" s="428"/>
      <c r="D63" s="428"/>
      <c r="E63" s="428"/>
      <c r="F63" s="428"/>
      <c r="G63" s="428"/>
      <c r="H63" s="428"/>
      <c r="I63" s="428"/>
      <c r="J63" s="428"/>
      <c r="K63" s="428"/>
      <c r="L63" s="428"/>
      <c r="M63" s="428"/>
      <c r="N63" s="428"/>
      <c r="O63" s="428"/>
      <c r="P63" s="428"/>
      <c r="Q63" s="428"/>
      <c r="R63" s="428"/>
      <c r="S63" s="428"/>
      <c r="T63" s="428"/>
      <c r="U63" s="428"/>
      <c r="V63" s="428"/>
      <c r="W63" s="428"/>
      <c r="X63" s="428"/>
      <c r="Y63" s="428"/>
      <c r="Z63" s="428"/>
      <c r="AA63" s="379"/>
      <c r="AB63" s="379"/>
    </row>
    <row r="64" spans="1:28" x14ac:dyDescent="0.2">
      <c r="A64" s="428"/>
      <c r="B64" s="428"/>
      <c r="C64" s="428"/>
      <c r="D64" s="428"/>
      <c r="E64" s="428"/>
      <c r="F64" s="428"/>
      <c r="G64" s="428"/>
      <c r="H64" s="428"/>
      <c r="I64" s="428"/>
      <c r="J64" s="428"/>
      <c r="K64" s="428"/>
      <c r="L64" s="428"/>
      <c r="M64" s="428"/>
      <c r="N64" s="428"/>
      <c r="O64" s="428"/>
      <c r="P64" s="428"/>
      <c r="Q64" s="428"/>
      <c r="R64" s="428"/>
      <c r="S64" s="428"/>
      <c r="T64" s="428"/>
      <c r="U64" s="428"/>
      <c r="V64" s="428"/>
      <c r="W64" s="428"/>
      <c r="X64" s="428"/>
      <c r="Y64" s="428"/>
      <c r="Z64" s="428"/>
      <c r="AA64" s="379"/>
      <c r="AB64" s="379"/>
    </row>
    <row r="65" spans="1:28" x14ac:dyDescent="0.2">
      <c r="A65" s="428"/>
      <c r="B65" s="428"/>
      <c r="C65" s="428"/>
      <c r="D65" s="428"/>
      <c r="E65" s="428"/>
      <c r="F65" s="428"/>
      <c r="G65" s="428"/>
      <c r="H65" s="428"/>
      <c r="I65" s="428"/>
      <c r="J65" s="428"/>
      <c r="K65" s="428"/>
      <c r="L65" s="428"/>
      <c r="M65" s="428"/>
      <c r="N65" s="428"/>
      <c r="O65" s="428"/>
      <c r="P65" s="428"/>
      <c r="Q65" s="428"/>
      <c r="R65" s="428"/>
      <c r="S65" s="428"/>
      <c r="T65" s="428"/>
      <c r="U65" s="428"/>
      <c r="V65" s="428"/>
      <c r="W65" s="428"/>
      <c r="X65" s="428"/>
      <c r="Y65" s="428"/>
      <c r="Z65" s="428"/>
      <c r="AA65" s="379"/>
      <c r="AB65" s="379"/>
    </row>
    <row r="66" spans="1:28" x14ac:dyDescent="0.2">
      <c r="A66" s="428"/>
      <c r="B66" s="428"/>
      <c r="C66" s="428"/>
      <c r="D66" s="428"/>
      <c r="E66" s="428"/>
      <c r="F66" s="428"/>
      <c r="G66" s="428"/>
      <c r="H66" s="428"/>
      <c r="I66" s="428"/>
      <c r="J66" s="428"/>
      <c r="K66" s="428"/>
      <c r="L66" s="428"/>
      <c r="M66" s="428"/>
      <c r="N66" s="428"/>
      <c r="O66" s="428"/>
      <c r="P66" s="428"/>
      <c r="Q66" s="428"/>
      <c r="R66" s="428"/>
      <c r="S66" s="428"/>
      <c r="T66" s="428"/>
      <c r="U66" s="428"/>
      <c r="V66" s="428"/>
      <c r="W66" s="428"/>
      <c r="X66" s="428"/>
      <c r="Y66" s="428"/>
      <c r="Z66" s="428"/>
      <c r="AA66" s="379"/>
      <c r="AB66" s="379"/>
    </row>
    <row r="67" spans="1:28" x14ac:dyDescent="0.2">
      <c r="A67" s="428"/>
      <c r="B67" s="428"/>
      <c r="C67" s="428"/>
      <c r="D67" s="428"/>
      <c r="E67" s="428"/>
      <c r="F67" s="428"/>
      <c r="G67" s="428"/>
      <c r="H67" s="428"/>
      <c r="I67" s="428"/>
      <c r="J67" s="428"/>
      <c r="K67" s="428"/>
      <c r="L67" s="428"/>
      <c r="M67" s="428"/>
      <c r="N67" s="428"/>
      <c r="O67" s="428"/>
      <c r="P67" s="428"/>
      <c r="Q67" s="428"/>
      <c r="R67" s="428"/>
      <c r="S67" s="428"/>
      <c r="T67" s="428"/>
      <c r="U67" s="428"/>
      <c r="V67" s="428"/>
      <c r="W67" s="428"/>
      <c r="X67" s="428"/>
      <c r="Y67" s="428"/>
      <c r="Z67" s="428"/>
      <c r="AA67" s="379"/>
      <c r="AB67" s="379"/>
    </row>
    <row r="68" spans="1:28" x14ac:dyDescent="0.2">
      <c r="A68" s="428"/>
      <c r="B68" s="428"/>
      <c r="C68" s="428"/>
      <c r="D68" s="428"/>
      <c r="E68" s="428"/>
      <c r="F68" s="428"/>
      <c r="G68" s="428"/>
      <c r="H68" s="428"/>
      <c r="I68" s="428"/>
      <c r="J68" s="428"/>
      <c r="K68" s="428"/>
      <c r="L68" s="428"/>
      <c r="M68" s="428"/>
      <c r="N68" s="428"/>
      <c r="O68" s="428"/>
      <c r="P68" s="428"/>
      <c r="Q68" s="428"/>
      <c r="R68" s="428"/>
      <c r="S68" s="428"/>
      <c r="T68" s="428"/>
      <c r="U68" s="428"/>
      <c r="V68" s="428"/>
      <c r="W68" s="428"/>
      <c r="X68" s="428"/>
      <c r="Y68" s="428"/>
      <c r="Z68" s="428"/>
      <c r="AA68" s="379"/>
      <c r="AB68" s="379"/>
    </row>
    <row r="69" spans="1:28" x14ac:dyDescent="0.2">
      <c r="A69" s="428"/>
      <c r="B69" s="428"/>
      <c r="C69" s="428"/>
      <c r="D69" s="428"/>
      <c r="E69" s="428"/>
      <c r="F69" s="428"/>
      <c r="G69" s="428"/>
      <c r="H69" s="428"/>
      <c r="I69" s="428"/>
      <c r="J69" s="428"/>
      <c r="K69" s="428"/>
      <c r="L69" s="428"/>
      <c r="M69" s="428"/>
      <c r="N69" s="428"/>
      <c r="O69" s="428"/>
      <c r="P69" s="428"/>
      <c r="Q69" s="428"/>
      <c r="R69" s="428"/>
      <c r="S69" s="428"/>
      <c r="T69" s="428"/>
      <c r="U69" s="428"/>
      <c r="V69" s="428"/>
      <c r="W69" s="428"/>
      <c r="X69" s="428"/>
      <c r="Y69" s="428"/>
      <c r="Z69" s="428"/>
      <c r="AA69" s="379"/>
      <c r="AB69" s="379"/>
    </row>
    <row r="70" spans="1:28" x14ac:dyDescent="0.2">
      <c r="A70" s="428"/>
      <c r="B70" s="428"/>
      <c r="C70" s="428"/>
      <c r="D70" s="428"/>
      <c r="E70" s="428"/>
      <c r="F70" s="428"/>
      <c r="G70" s="428"/>
      <c r="H70" s="428"/>
      <c r="I70" s="428"/>
      <c r="J70" s="428"/>
      <c r="K70" s="428"/>
      <c r="L70" s="428"/>
      <c r="M70" s="428"/>
      <c r="N70" s="428"/>
      <c r="O70" s="428"/>
      <c r="P70" s="428"/>
      <c r="Q70" s="428"/>
      <c r="R70" s="428"/>
      <c r="S70" s="428"/>
      <c r="T70" s="428"/>
      <c r="U70" s="428"/>
      <c r="V70" s="428"/>
      <c r="W70" s="428"/>
      <c r="X70" s="428"/>
      <c r="Y70" s="428"/>
      <c r="Z70" s="428"/>
      <c r="AA70" s="379"/>
      <c r="AB70" s="379"/>
    </row>
    <row r="71" spans="1:28" x14ac:dyDescent="0.2">
      <c r="A71" s="428"/>
      <c r="B71" s="428"/>
      <c r="C71" s="428"/>
      <c r="D71" s="428"/>
      <c r="E71" s="428"/>
      <c r="F71" s="428"/>
      <c r="G71" s="428"/>
      <c r="H71" s="428"/>
      <c r="I71" s="428"/>
      <c r="J71" s="428"/>
      <c r="K71" s="428"/>
      <c r="L71" s="428"/>
      <c r="M71" s="428"/>
      <c r="N71" s="428"/>
      <c r="O71" s="428"/>
      <c r="P71" s="428"/>
      <c r="Q71" s="428"/>
      <c r="R71" s="428"/>
      <c r="S71" s="428"/>
      <c r="T71" s="428"/>
      <c r="U71" s="428"/>
      <c r="V71" s="428"/>
      <c r="W71" s="428"/>
      <c r="X71" s="428"/>
      <c r="Y71" s="428"/>
      <c r="Z71" s="428"/>
      <c r="AA71" s="379"/>
      <c r="AB71" s="379"/>
    </row>
    <row r="72" spans="1:28" x14ac:dyDescent="0.2">
      <c r="A72" s="428"/>
      <c r="B72" s="428"/>
      <c r="C72" s="428"/>
      <c r="D72" s="428"/>
      <c r="E72" s="428"/>
      <c r="F72" s="428"/>
      <c r="G72" s="428"/>
      <c r="H72" s="428"/>
      <c r="I72" s="428"/>
      <c r="J72" s="428"/>
      <c r="K72" s="428"/>
      <c r="L72" s="428"/>
      <c r="M72" s="428"/>
      <c r="N72" s="428"/>
      <c r="O72" s="428"/>
      <c r="P72" s="428"/>
      <c r="Q72" s="428"/>
      <c r="R72" s="428"/>
      <c r="S72" s="428"/>
      <c r="T72" s="428"/>
      <c r="U72" s="428"/>
      <c r="V72" s="428"/>
      <c r="W72" s="428"/>
      <c r="X72" s="428"/>
      <c r="Y72" s="428"/>
      <c r="Z72" s="428"/>
      <c r="AA72" s="379"/>
      <c r="AB72" s="379"/>
    </row>
    <row r="73" spans="1:28" x14ac:dyDescent="0.2">
      <c r="A73" s="428"/>
      <c r="B73" s="428"/>
      <c r="C73" s="428"/>
      <c r="D73" s="428"/>
      <c r="E73" s="428"/>
      <c r="F73" s="428"/>
      <c r="G73" s="428"/>
      <c r="H73" s="428"/>
      <c r="I73" s="428"/>
      <c r="J73" s="428"/>
      <c r="K73" s="428"/>
      <c r="L73" s="428"/>
      <c r="M73" s="428"/>
      <c r="N73" s="428"/>
      <c r="O73" s="428"/>
      <c r="P73" s="428"/>
      <c r="Q73" s="428"/>
      <c r="R73" s="428"/>
      <c r="S73" s="428"/>
      <c r="T73" s="428"/>
      <c r="U73" s="428"/>
      <c r="V73" s="428"/>
      <c r="W73" s="428"/>
      <c r="X73" s="428"/>
      <c r="Y73" s="428"/>
      <c r="Z73" s="428"/>
      <c r="AA73" s="379"/>
      <c r="AB73" s="379"/>
    </row>
    <row r="74" spans="1:28" x14ac:dyDescent="0.2">
      <c r="A74" s="428"/>
      <c r="B74" s="428"/>
      <c r="C74" s="428"/>
      <c r="D74" s="428"/>
      <c r="E74" s="428"/>
      <c r="F74" s="428"/>
      <c r="G74" s="428"/>
      <c r="H74" s="428"/>
      <c r="I74" s="428"/>
      <c r="J74" s="428"/>
      <c r="K74" s="428"/>
      <c r="L74" s="428"/>
      <c r="M74" s="428"/>
      <c r="N74" s="428"/>
      <c r="O74" s="428"/>
      <c r="P74" s="428"/>
      <c r="Q74" s="428"/>
      <c r="R74" s="428"/>
      <c r="S74" s="428"/>
      <c r="T74" s="428"/>
      <c r="U74" s="428"/>
      <c r="V74" s="428"/>
      <c r="W74" s="428"/>
      <c r="X74" s="428"/>
      <c r="Y74" s="428"/>
      <c r="Z74" s="428"/>
      <c r="AA74" s="379"/>
      <c r="AB74" s="379"/>
    </row>
    <row r="75" spans="1:28" x14ac:dyDescent="0.2">
      <c r="A75" s="428"/>
      <c r="B75" s="428"/>
      <c r="C75" s="428"/>
      <c r="D75" s="428"/>
      <c r="E75" s="428"/>
      <c r="F75" s="428"/>
      <c r="G75" s="428"/>
      <c r="H75" s="428"/>
      <c r="I75" s="428"/>
      <c r="J75" s="428"/>
      <c r="K75" s="428"/>
      <c r="L75" s="428"/>
      <c r="M75" s="428"/>
      <c r="N75" s="428"/>
      <c r="O75" s="428"/>
      <c r="P75" s="428"/>
      <c r="Q75" s="428"/>
      <c r="R75" s="428"/>
      <c r="S75" s="428"/>
      <c r="T75" s="428"/>
      <c r="U75" s="428"/>
      <c r="V75" s="428"/>
      <c r="W75" s="428"/>
      <c r="X75" s="428"/>
      <c r="Y75" s="428"/>
      <c r="Z75" s="428"/>
      <c r="AA75" s="379"/>
      <c r="AB75" s="379"/>
    </row>
    <row r="76" spans="1:28" x14ac:dyDescent="0.2">
      <c r="A76" s="428"/>
      <c r="B76" s="428"/>
      <c r="C76" s="428"/>
      <c r="D76" s="428"/>
      <c r="E76" s="428"/>
      <c r="F76" s="428"/>
      <c r="G76" s="428"/>
      <c r="H76" s="428"/>
      <c r="I76" s="428"/>
      <c r="J76" s="428"/>
      <c r="K76" s="428"/>
      <c r="L76" s="428"/>
      <c r="M76" s="428"/>
      <c r="N76" s="428"/>
      <c r="O76" s="428"/>
      <c r="P76" s="428"/>
      <c r="Q76" s="428"/>
      <c r="R76" s="428"/>
      <c r="S76" s="428"/>
      <c r="T76" s="428"/>
      <c r="U76" s="428"/>
      <c r="V76" s="428"/>
      <c r="W76" s="428"/>
      <c r="X76" s="428"/>
      <c r="Y76" s="428"/>
      <c r="Z76" s="428"/>
      <c r="AA76" s="379"/>
      <c r="AB76" s="379"/>
    </row>
    <row r="77" spans="1:28" x14ac:dyDescent="0.2">
      <c r="A77" s="428"/>
      <c r="B77" s="428"/>
      <c r="C77" s="428"/>
      <c r="D77" s="428"/>
      <c r="E77" s="428"/>
      <c r="F77" s="428"/>
      <c r="G77" s="428"/>
      <c r="H77" s="428"/>
      <c r="I77" s="428"/>
      <c r="J77" s="428"/>
      <c r="K77" s="428"/>
      <c r="L77" s="428"/>
      <c r="M77" s="428"/>
      <c r="N77" s="428"/>
      <c r="O77" s="428"/>
      <c r="P77" s="428"/>
      <c r="Q77" s="428"/>
      <c r="R77" s="428"/>
      <c r="S77" s="428"/>
      <c r="T77" s="428"/>
      <c r="U77" s="428"/>
      <c r="V77" s="428"/>
      <c r="W77" s="428"/>
      <c r="X77" s="428"/>
      <c r="Y77" s="428"/>
      <c r="Z77" s="428"/>
      <c r="AA77" s="379"/>
      <c r="AB77" s="379"/>
    </row>
    <row r="78" spans="1:28" x14ac:dyDescent="0.2">
      <c r="A78" s="428"/>
      <c r="B78" s="428"/>
      <c r="C78" s="428"/>
      <c r="D78" s="428"/>
      <c r="E78" s="428"/>
      <c r="F78" s="428"/>
      <c r="G78" s="428"/>
      <c r="H78" s="428"/>
      <c r="I78" s="428"/>
      <c r="J78" s="428"/>
      <c r="K78" s="428"/>
      <c r="L78" s="428"/>
      <c r="M78" s="428"/>
      <c r="N78" s="428"/>
      <c r="O78" s="428"/>
      <c r="P78" s="428"/>
      <c r="Q78" s="428"/>
      <c r="R78" s="428"/>
      <c r="S78" s="428"/>
      <c r="T78" s="428"/>
      <c r="U78" s="428"/>
      <c r="V78" s="428"/>
      <c r="W78" s="428"/>
      <c r="X78" s="428"/>
      <c r="Y78" s="428"/>
      <c r="Z78" s="428"/>
      <c r="AA78" s="379"/>
      <c r="AB78" s="379"/>
    </row>
    <row r="79" spans="1:28" x14ac:dyDescent="0.2">
      <c r="A79" s="428"/>
      <c r="B79" s="428"/>
      <c r="C79" s="428"/>
      <c r="D79" s="428"/>
      <c r="E79" s="428"/>
      <c r="F79" s="428"/>
      <c r="G79" s="428"/>
      <c r="H79" s="428"/>
      <c r="I79" s="428"/>
      <c r="J79" s="428"/>
      <c r="K79" s="428"/>
      <c r="L79" s="428"/>
      <c r="M79" s="428"/>
      <c r="N79" s="428"/>
      <c r="O79" s="428"/>
      <c r="P79" s="428"/>
      <c r="Q79" s="428"/>
      <c r="R79" s="428"/>
      <c r="S79" s="428"/>
      <c r="T79" s="428"/>
      <c r="U79" s="428"/>
      <c r="V79" s="428"/>
      <c r="W79" s="428"/>
      <c r="X79" s="428"/>
      <c r="Y79" s="428"/>
      <c r="Z79" s="428"/>
      <c r="AA79" s="379"/>
      <c r="AB79" s="379"/>
    </row>
    <row r="80" spans="1:28" x14ac:dyDescent="0.2">
      <c r="A80" s="428"/>
      <c r="B80" s="428"/>
      <c r="C80" s="428"/>
      <c r="D80" s="428"/>
      <c r="E80" s="428"/>
      <c r="F80" s="428"/>
      <c r="G80" s="428"/>
      <c r="H80" s="428"/>
      <c r="I80" s="428"/>
      <c r="J80" s="428"/>
      <c r="K80" s="428"/>
      <c r="L80" s="428"/>
      <c r="M80" s="428"/>
      <c r="N80" s="428"/>
      <c r="O80" s="428"/>
      <c r="P80" s="428"/>
      <c r="Q80" s="428"/>
      <c r="R80" s="428"/>
      <c r="S80" s="428"/>
      <c r="T80" s="428"/>
      <c r="U80" s="428"/>
      <c r="V80" s="428"/>
      <c r="W80" s="428"/>
      <c r="X80" s="428"/>
      <c r="Y80" s="428"/>
      <c r="Z80" s="428"/>
      <c r="AA80" s="379"/>
      <c r="AB80" s="379"/>
    </row>
    <row r="81" spans="1:28" x14ac:dyDescent="0.2">
      <c r="A81" s="428"/>
      <c r="B81" s="428"/>
      <c r="C81" s="428"/>
      <c r="D81" s="428"/>
      <c r="E81" s="428"/>
      <c r="F81" s="428"/>
      <c r="G81" s="428"/>
      <c r="H81" s="428"/>
      <c r="I81" s="428"/>
      <c r="J81" s="428"/>
      <c r="K81" s="428"/>
      <c r="L81" s="428"/>
      <c r="M81" s="428"/>
      <c r="N81" s="428"/>
      <c r="O81" s="428"/>
      <c r="P81" s="428"/>
      <c r="Q81" s="428"/>
      <c r="R81" s="428"/>
      <c r="S81" s="428"/>
      <c r="T81" s="428"/>
      <c r="U81" s="428"/>
      <c r="V81" s="428"/>
      <c r="W81" s="428"/>
      <c r="X81" s="428"/>
      <c r="Y81" s="428"/>
      <c r="Z81" s="428"/>
      <c r="AA81" s="379"/>
      <c r="AB81" s="379"/>
    </row>
    <row r="82" spans="1:28" x14ac:dyDescent="0.2">
      <c r="A82" s="428"/>
      <c r="B82" s="428"/>
      <c r="C82" s="428"/>
      <c r="D82" s="428"/>
      <c r="E82" s="428"/>
      <c r="F82" s="428"/>
      <c r="G82" s="428"/>
      <c r="H82" s="428"/>
      <c r="I82" s="428"/>
      <c r="J82" s="428"/>
      <c r="K82" s="428"/>
      <c r="L82" s="428"/>
      <c r="M82" s="428"/>
      <c r="N82" s="428"/>
      <c r="O82" s="428"/>
      <c r="P82" s="428"/>
      <c r="Q82" s="428"/>
      <c r="R82" s="428"/>
      <c r="S82" s="428"/>
      <c r="T82" s="428"/>
      <c r="U82" s="428"/>
      <c r="V82" s="428"/>
      <c r="W82" s="428"/>
      <c r="X82" s="428"/>
      <c r="Y82" s="428"/>
      <c r="Z82" s="428"/>
      <c r="AA82" s="379"/>
      <c r="AB82" s="379"/>
    </row>
    <row r="83" spans="1:28" x14ac:dyDescent="0.2">
      <c r="A83" s="428"/>
      <c r="B83" s="428"/>
      <c r="C83" s="428"/>
      <c r="D83" s="428"/>
      <c r="E83" s="428"/>
      <c r="F83" s="428"/>
      <c r="G83" s="428"/>
      <c r="H83" s="428"/>
      <c r="I83" s="428"/>
      <c r="J83" s="428"/>
      <c r="K83" s="428"/>
      <c r="L83" s="428"/>
      <c r="M83" s="428"/>
      <c r="N83" s="428"/>
      <c r="O83" s="428"/>
      <c r="P83" s="428"/>
      <c r="Q83" s="428"/>
      <c r="R83" s="428"/>
      <c r="S83" s="428"/>
      <c r="T83" s="428"/>
      <c r="U83" s="428"/>
      <c r="V83" s="428"/>
      <c r="W83" s="428"/>
      <c r="X83" s="428"/>
      <c r="Y83" s="428"/>
      <c r="Z83" s="428"/>
      <c r="AA83" s="379"/>
      <c r="AB83" s="379"/>
    </row>
    <row r="84" spans="1:28" x14ac:dyDescent="0.2">
      <c r="A84" s="428"/>
      <c r="B84" s="428"/>
      <c r="C84" s="428"/>
      <c r="D84" s="428"/>
      <c r="E84" s="428"/>
      <c r="F84" s="428"/>
      <c r="G84" s="428"/>
      <c r="H84" s="428"/>
      <c r="I84" s="428"/>
      <c r="J84" s="428"/>
      <c r="K84" s="428"/>
      <c r="L84" s="428"/>
      <c r="M84" s="428"/>
      <c r="N84" s="428"/>
      <c r="O84" s="428"/>
      <c r="P84" s="428"/>
      <c r="Q84" s="428"/>
      <c r="R84" s="428"/>
      <c r="S84" s="428"/>
      <c r="T84" s="428"/>
      <c r="U84" s="428"/>
      <c r="V84" s="428"/>
      <c r="W84" s="428"/>
      <c r="X84" s="428"/>
      <c r="Y84" s="428"/>
      <c r="Z84" s="428"/>
      <c r="AA84" s="379"/>
      <c r="AB84" s="379"/>
    </row>
    <row r="85" spans="1:28" x14ac:dyDescent="0.2">
      <c r="A85" s="428"/>
      <c r="B85" s="428"/>
      <c r="C85" s="428"/>
      <c r="D85" s="428"/>
      <c r="E85" s="428"/>
      <c r="F85" s="428"/>
      <c r="G85" s="428"/>
      <c r="H85" s="428"/>
      <c r="I85" s="428"/>
      <c r="J85" s="428"/>
      <c r="K85" s="428"/>
      <c r="L85" s="428"/>
      <c r="M85" s="428"/>
      <c r="N85" s="428"/>
      <c r="O85" s="428"/>
      <c r="P85" s="428"/>
      <c r="Q85" s="428"/>
      <c r="R85" s="428"/>
      <c r="S85" s="428"/>
      <c r="T85" s="428"/>
      <c r="U85" s="428"/>
      <c r="V85" s="428"/>
      <c r="W85" s="428"/>
      <c r="X85" s="428"/>
      <c r="Y85" s="428"/>
      <c r="Z85" s="428"/>
      <c r="AA85" s="379"/>
      <c r="AB85" s="379"/>
    </row>
    <row r="86" spans="1:28" x14ac:dyDescent="0.2">
      <c r="A86" s="428"/>
      <c r="B86" s="428"/>
      <c r="C86" s="428"/>
      <c r="D86" s="428"/>
      <c r="E86" s="428"/>
      <c r="F86" s="428"/>
      <c r="G86" s="428"/>
      <c r="H86" s="428"/>
      <c r="I86" s="428"/>
      <c r="J86" s="428"/>
      <c r="K86" s="428"/>
      <c r="L86" s="428"/>
      <c r="M86" s="428"/>
      <c r="N86" s="428"/>
      <c r="O86" s="428"/>
      <c r="P86" s="428"/>
      <c r="Q86" s="428"/>
      <c r="R86" s="428"/>
      <c r="S86" s="428"/>
      <c r="T86" s="428"/>
      <c r="U86" s="428"/>
      <c r="V86" s="428"/>
      <c r="W86" s="428"/>
      <c r="X86" s="428"/>
      <c r="Y86" s="428"/>
      <c r="Z86" s="428"/>
      <c r="AA86" s="379"/>
      <c r="AB86" s="379"/>
    </row>
    <row r="87" spans="1:28" x14ac:dyDescent="0.2">
      <c r="A87" s="428"/>
      <c r="B87" s="428"/>
      <c r="C87" s="428"/>
      <c r="D87" s="428"/>
      <c r="E87" s="428"/>
      <c r="F87" s="428"/>
      <c r="G87" s="428"/>
      <c r="H87" s="428"/>
      <c r="I87" s="428"/>
      <c r="J87" s="428"/>
      <c r="K87" s="428"/>
      <c r="L87" s="428"/>
      <c r="M87" s="428"/>
      <c r="N87" s="428"/>
      <c r="O87" s="428"/>
      <c r="P87" s="428"/>
      <c r="Q87" s="428"/>
      <c r="R87" s="428"/>
      <c r="S87" s="428"/>
      <c r="T87" s="428"/>
      <c r="U87" s="428"/>
      <c r="V87" s="428"/>
      <c r="W87" s="428"/>
      <c r="X87" s="428"/>
      <c r="Y87" s="428"/>
      <c r="Z87" s="428"/>
      <c r="AA87" s="379"/>
      <c r="AB87" s="379"/>
    </row>
    <row r="88" spans="1:28" x14ac:dyDescent="0.2">
      <c r="A88" s="428"/>
      <c r="B88" s="428"/>
      <c r="C88" s="428"/>
      <c r="D88" s="428"/>
      <c r="E88" s="428"/>
      <c r="F88" s="428"/>
      <c r="G88" s="428"/>
      <c r="H88" s="428"/>
      <c r="I88" s="428"/>
      <c r="J88" s="428"/>
      <c r="K88" s="428"/>
      <c r="L88" s="428"/>
      <c r="M88" s="428"/>
      <c r="N88" s="428"/>
      <c r="O88" s="428"/>
      <c r="P88" s="428"/>
      <c r="Q88" s="428"/>
      <c r="R88" s="428"/>
      <c r="S88" s="428"/>
      <c r="T88" s="428"/>
      <c r="U88" s="428"/>
      <c r="V88" s="428"/>
      <c r="W88" s="428"/>
      <c r="X88" s="428"/>
      <c r="Y88" s="428"/>
      <c r="Z88" s="428"/>
      <c r="AA88" s="379"/>
      <c r="AB88" s="379"/>
    </row>
    <row r="89" spans="1:28" x14ac:dyDescent="0.2">
      <c r="A89" s="428"/>
      <c r="B89" s="428"/>
      <c r="C89" s="428"/>
      <c r="D89" s="428"/>
      <c r="E89" s="428"/>
      <c r="F89" s="428"/>
      <c r="G89" s="428"/>
      <c r="H89" s="428"/>
      <c r="I89" s="428"/>
      <c r="J89" s="428"/>
      <c r="K89" s="428"/>
      <c r="L89" s="428"/>
      <c r="M89" s="428"/>
      <c r="N89" s="428"/>
      <c r="O89" s="428"/>
      <c r="P89" s="428"/>
      <c r="Q89" s="428"/>
      <c r="R89" s="428"/>
      <c r="S89" s="428"/>
      <c r="T89" s="428"/>
      <c r="U89" s="428"/>
      <c r="V89" s="428"/>
      <c r="W89" s="428"/>
      <c r="X89" s="428"/>
      <c r="Y89" s="428"/>
      <c r="Z89" s="428"/>
      <c r="AA89" s="379"/>
      <c r="AB89" s="379"/>
    </row>
    <row r="90" spans="1:28" x14ac:dyDescent="0.2">
      <c r="A90" s="428"/>
      <c r="B90" s="428"/>
      <c r="C90" s="428"/>
      <c r="D90" s="428"/>
      <c r="E90" s="428"/>
      <c r="F90" s="428"/>
      <c r="G90" s="428"/>
      <c r="H90" s="428"/>
      <c r="I90" s="428"/>
      <c r="J90" s="428"/>
      <c r="K90" s="428"/>
      <c r="L90" s="428"/>
      <c r="M90" s="428"/>
      <c r="N90" s="428"/>
      <c r="O90" s="428"/>
      <c r="P90" s="428"/>
      <c r="Q90" s="428"/>
      <c r="R90" s="428"/>
      <c r="S90" s="428"/>
      <c r="T90" s="428"/>
      <c r="U90" s="428"/>
      <c r="V90" s="428"/>
      <c r="W90" s="428"/>
      <c r="X90" s="428"/>
      <c r="Y90" s="428"/>
      <c r="Z90" s="428"/>
      <c r="AA90" s="379"/>
      <c r="AB90" s="379"/>
    </row>
    <row r="91" spans="1:28" x14ac:dyDescent="0.2">
      <c r="A91" s="428"/>
      <c r="B91" s="428"/>
      <c r="C91" s="428"/>
      <c r="D91" s="428"/>
      <c r="E91" s="428"/>
      <c r="F91" s="428"/>
      <c r="G91" s="428"/>
      <c r="H91" s="428"/>
      <c r="I91" s="428"/>
      <c r="J91" s="428"/>
      <c r="K91" s="428"/>
      <c r="L91" s="428"/>
      <c r="M91" s="428"/>
      <c r="N91" s="428"/>
      <c r="O91" s="428"/>
      <c r="P91" s="428"/>
      <c r="Q91" s="428"/>
      <c r="R91" s="428"/>
      <c r="S91" s="428"/>
      <c r="T91" s="428"/>
      <c r="U91" s="428"/>
      <c r="V91" s="428"/>
      <c r="W91" s="428"/>
      <c r="X91" s="428"/>
      <c r="Y91" s="428"/>
      <c r="Z91" s="428"/>
      <c r="AA91" s="379"/>
      <c r="AB91" s="379"/>
    </row>
    <row r="92" spans="1:28" x14ac:dyDescent="0.2">
      <c r="A92" s="428"/>
      <c r="B92" s="428"/>
      <c r="C92" s="428"/>
      <c r="D92" s="428"/>
      <c r="E92" s="428"/>
      <c r="F92" s="428"/>
      <c r="G92" s="428"/>
      <c r="H92" s="428"/>
      <c r="I92" s="428"/>
      <c r="J92" s="428"/>
      <c r="K92" s="428"/>
      <c r="L92" s="428"/>
      <c r="M92" s="428"/>
      <c r="N92" s="428"/>
      <c r="O92" s="428"/>
      <c r="P92" s="428"/>
      <c r="Q92" s="428"/>
      <c r="R92" s="428"/>
      <c r="S92" s="428"/>
      <c r="T92" s="428"/>
      <c r="U92" s="428"/>
      <c r="V92" s="428"/>
      <c r="W92" s="428"/>
      <c r="X92" s="428"/>
      <c r="Y92" s="428"/>
      <c r="Z92" s="428"/>
      <c r="AA92" s="379"/>
      <c r="AB92" s="379"/>
    </row>
    <row r="93" spans="1:28" x14ac:dyDescent="0.2">
      <c r="A93" s="428"/>
      <c r="B93" s="428"/>
      <c r="C93" s="428"/>
      <c r="D93" s="428"/>
      <c r="E93" s="428"/>
      <c r="F93" s="428"/>
      <c r="G93" s="428"/>
      <c r="H93" s="428"/>
      <c r="I93" s="428"/>
      <c r="J93" s="428"/>
      <c r="K93" s="428"/>
      <c r="L93" s="428"/>
      <c r="M93" s="428"/>
      <c r="N93" s="428"/>
      <c r="O93" s="428"/>
      <c r="P93" s="428"/>
      <c r="Q93" s="428"/>
      <c r="R93" s="428"/>
      <c r="S93" s="428"/>
      <c r="T93" s="428"/>
      <c r="U93" s="428"/>
      <c r="V93" s="428"/>
      <c r="W93" s="428"/>
      <c r="X93" s="428"/>
      <c r="Y93" s="428"/>
      <c r="Z93" s="428"/>
      <c r="AA93" s="379"/>
      <c r="AB93" s="379"/>
    </row>
    <row r="94" spans="1:28" x14ac:dyDescent="0.2">
      <c r="A94" s="428"/>
      <c r="B94" s="428"/>
      <c r="C94" s="428"/>
      <c r="D94" s="428"/>
      <c r="E94" s="428"/>
      <c r="F94" s="428"/>
      <c r="G94" s="428"/>
      <c r="H94" s="428"/>
      <c r="I94" s="428"/>
      <c r="J94" s="428"/>
      <c r="K94" s="428"/>
      <c r="L94" s="428"/>
      <c r="M94" s="428"/>
      <c r="N94" s="428"/>
      <c r="O94" s="428"/>
      <c r="P94" s="428"/>
      <c r="Q94" s="428"/>
      <c r="R94" s="428"/>
      <c r="S94" s="428"/>
      <c r="T94" s="428"/>
      <c r="U94" s="428"/>
      <c r="V94" s="428"/>
      <c r="W94" s="428"/>
      <c r="X94" s="428"/>
      <c r="Y94" s="428"/>
      <c r="Z94" s="428"/>
      <c r="AA94" s="379"/>
      <c r="AB94" s="379"/>
    </row>
    <row r="95" spans="1:28" x14ac:dyDescent="0.2">
      <c r="A95" s="428"/>
      <c r="B95" s="428"/>
      <c r="C95" s="428"/>
      <c r="D95" s="428"/>
      <c r="E95" s="428"/>
      <c r="F95" s="428"/>
      <c r="G95" s="428"/>
      <c r="H95" s="428"/>
      <c r="I95" s="428"/>
      <c r="J95" s="428"/>
      <c r="K95" s="428"/>
      <c r="L95" s="428"/>
      <c r="M95" s="428"/>
      <c r="N95" s="428"/>
      <c r="O95" s="428"/>
      <c r="P95" s="428"/>
      <c r="Q95" s="428"/>
      <c r="R95" s="428"/>
      <c r="S95" s="428"/>
      <c r="T95" s="428"/>
      <c r="U95" s="428"/>
      <c r="V95" s="428"/>
      <c r="W95" s="428"/>
      <c r="X95" s="428"/>
      <c r="Y95" s="428"/>
      <c r="Z95" s="428"/>
      <c r="AA95" s="379"/>
      <c r="AB95" s="379"/>
    </row>
    <row r="96" spans="1:28" x14ac:dyDescent="0.2">
      <c r="A96" s="428"/>
      <c r="B96" s="428"/>
      <c r="C96" s="428"/>
      <c r="D96" s="428"/>
      <c r="E96" s="428"/>
      <c r="F96" s="428"/>
      <c r="G96" s="428"/>
      <c r="H96" s="428"/>
      <c r="I96" s="428"/>
      <c r="J96" s="428"/>
      <c r="K96" s="428"/>
      <c r="L96" s="428"/>
      <c r="M96" s="428"/>
      <c r="N96" s="428"/>
      <c r="O96" s="428"/>
      <c r="P96" s="428"/>
      <c r="Q96" s="428"/>
      <c r="R96" s="428"/>
      <c r="S96" s="428"/>
      <c r="T96" s="428"/>
      <c r="U96" s="428"/>
      <c r="V96" s="428"/>
      <c r="W96" s="428"/>
      <c r="X96" s="428"/>
      <c r="Y96" s="428"/>
      <c r="Z96" s="428"/>
      <c r="AA96" s="379"/>
      <c r="AB96" s="379"/>
    </row>
    <row r="97" spans="1:28" x14ac:dyDescent="0.2">
      <c r="A97" s="428"/>
      <c r="B97" s="428"/>
      <c r="C97" s="428"/>
      <c r="D97" s="428"/>
      <c r="E97" s="428"/>
      <c r="F97" s="428"/>
      <c r="G97" s="428"/>
      <c r="H97" s="428"/>
      <c r="I97" s="428"/>
      <c r="J97" s="428"/>
      <c r="K97" s="428"/>
      <c r="L97" s="428"/>
      <c r="M97" s="428"/>
      <c r="N97" s="428"/>
      <c r="O97" s="428"/>
      <c r="P97" s="428"/>
      <c r="Q97" s="428"/>
      <c r="R97" s="428"/>
      <c r="S97" s="428"/>
      <c r="T97" s="428"/>
      <c r="U97" s="428"/>
      <c r="V97" s="428"/>
      <c r="W97" s="428"/>
      <c r="X97" s="428"/>
      <c r="Y97" s="428"/>
      <c r="Z97" s="428"/>
      <c r="AA97" s="379"/>
      <c r="AB97" s="379"/>
    </row>
    <row r="98" spans="1:28" x14ac:dyDescent="0.2">
      <c r="A98" s="428"/>
      <c r="B98" s="428"/>
      <c r="C98" s="428"/>
      <c r="D98" s="428"/>
      <c r="E98" s="428"/>
      <c r="F98" s="428"/>
      <c r="G98" s="428"/>
      <c r="H98" s="428"/>
      <c r="I98" s="428"/>
      <c r="J98" s="428"/>
      <c r="K98" s="428"/>
      <c r="L98" s="428"/>
      <c r="M98" s="428"/>
      <c r="N98" s="428"/>
      <c r="O98" s="428"/>
      <c r="P98" s="428"/>
      <c r="Q98" s="428"/>
      <c r="R98" s="428"/>
      <c r="S98" s="428"/>
      <c r="T98" s="428"/>
      <c r="U98" s="428"/>
      <c r="V98" s="428"/>
      <c r="W98" s="428"/>
      <c r="X98" s="428"/>
      <c r="Y98" s="428"/>
      <c r="Z98" s="428"/>
      <c r="AA98" s="379"/>
      <c r="AB98" s="379"/>
    </row>
    <row r="99" spans="1:28" x14ac:dyDescent="0.2">
      <c r="A99" s="428"/>
      <c r="B99" s="428"/>
      <c r="C99" s="428"/>
      <c r="D99" s="428"/>
      <c r="E99" s="428"/>
      <c r="F99" s="428"/>
      <c r="G99" s="428"/>
      <c r="H99" s="428"/>
      <c r="I99" s="428"/>
      <c r="J99" s="428"/>
      <c r="K99" s="428"/>
      <c r="L99" s="428"/>
      <c r="M99" s="428"/>
      <c r="N99" s="428"/>
      <c r="O99" s="428"/>
      <c r="P99" s="428"/>
      <c r="Q99" s="428"/>
      <c r="R99" s="428"/>
      <c r="S99" s="428"/>
      <c r="T99" s="428"/>
      <c r="U99" s="428"/>
      <c r="V99" s="428"/>
      <c r="W99" s="428"/>
      <c r="X99" s="428"/>
      <c r="Y99" s="428"/>
      <c r="Z99" s="428"/>
      <c r="AA99" s="379"/>
      <c r="AB99" s="379"/>
    </row>
    <row r="100" spans="1:28" x14ac:dyDescent="0.2">
      <c r="A100" s="428"/>
      <c r="B100" s="428"/>
      <c r="C100" s="428"/>
      <c r="D100" s="428"/>
      <c r="E100" s="428"/>
      <c r="F100" s="428"/>
      <c r="G100" s="428"/>
      <c r="H100" s="428"/>
      <c r="I100" s="428"/>
      <c r="J100" s="428"/>
      <c r="K100" s="428"/>
      <c r="L100" s="428"/>
      <c r="M100" s="428"/>
      <c r="N100" s="428"/>
      <c r="O100" s="428"/>
      <c r="P100" s="428"/>
      <c r="Q100" s="428"/>
      <c r="R100" s="428"/>
      <c r="S100" s="428"/>
      <c r="T100" s="428"/>
      <c r="U100" s="428"/>
      <c r="V100" s="428"/>
      <c r="W100" s="428"/>
      <c r="X100" s="428"/>
      <c r="Y100" s="428"/>
      <c r="Z100" s="428"/>
      <c r="AA100" s="379"/>
      <c r="AB100" s="379"/>
    </row>
  </sheetData>
  <sheetProtection password="9B68" sheet="1" objects="1" scenarios="1" selectLockedCells="1"/>
  <mergeCells count="27">
    <mergeCell ref="K16:L16"/>
    <mergeCell ref="M5:N5"/>
    <mergeCell ref="M16:N16"/>
    <mergeCell ref="A23:B23"/>
    <mergeCell ref="A27:B27"/>
    <mergeCell ref="C27:D27"/>
    <mergeCell ref="F23:G23"/>
    <mergeCell ref="F27:G27"/>
    <mergeCell ref="H27:I27"/>
    <mergeCell ref="K23:L23"/>
    <mergeCell ref="K27:L27"/>
    <mergeCell ref="M27:N27"/>
    <mergeCell ref="A16:B16"/>
    <mergeCell ref="C16:D16"/>
    <mergeCell ref="F16:G16"/>
    <mergeCell ref="H16:I16"/>
    <mergeCell ref="A12:B12"/>
    <mergeCell ref="K12:L12"/>
    <mergeCell ref="A1:B1"/>
    <mergeCell ref="A5:B5"/>
    <mergeCell ref="C5:D5"/>
    <mergeCell ref="F1:G1"/>
    <mergeCell ref="F5:G5"/>
    <mergeCell ref="F12:G12"/>
    <mergeCell ref="H5:I5"/>
    <mergeCell ref="K1:L1"/>
    <mergeCell ref="K5:L5"/>
  </mergeCells>
  <pageMargins left="0.7" right="0.7" top="0.78740157499999996" bottom="0.78740157499999996" header="0.3" footer="0.3"/>
  <pageSetup paperSize="0" orientation="portrait" horizontalDpi="0" verticalDpi="0" copies="0"/>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81"/>
  <sheetViews>
    <sheetView zoomScale="120" zoomScaleNormal="120" workbookViewId="0">
      <selection activeCell="A29" sqref="A29"/>
    </sheetView>
  </sheetViews>
  <sheetFormatPr baseColWidth="10" defaultRowHeight="12.75" x14ac:dyDescent="0.2"/>
  <cols>
    <col min="1" max="1" width="11.42578125" style="189"/>
    <col min="2" max="8" width="12.140625" style="189" customWidth="1"/>
    <col min="9" max="9" width="3.5703125" style="189" customWidth="1"/>
    <col min="10" max="11" width="11.42578125" style="189"/>
    <col min="12" max="12" width="12.140625" style="189" customWidth="1"/>
    <col min="13" max="26" width="11.42578125" style="189"/>
    <col min="27" max="41" width="0" style="189" hidden="1" customWidth="1"/>
    <col min="42" max="16384" width="11.42578125" style="189"/>
  </cols>
  <sheetData>
    <row r="1" spans="1:40" ht="13.5" thickBot="1" x14ac:dyDescent="0.25">
      <c r="A1" s="748" t="str">
        <f ca="1">"Itemset 1 - "&amp;IF(Übersicht!G20=0,"kein Name eingetragen",INDIRECT("Übersicht!G20"))</f>
        <v>Itemset 1 - kein Name eingetragen</v>
      </c>
      <c r="B1" s="749"/>
      <c r="C1" s="749"/>
      <c r="D1" s="749"/>
      <c r="E1" s="749"/>
      <c r="F1" s="749"/>
      <c r="G1" s="749"/>
      <c r="H1" s="750"/>
      <c r="I1" s="594"/>
      <c r="J1" s="748" t="str">
        <f ca="1">"Itemset 2 - "&amp;IF(Übersicht!G20=0,"kein Name eingetragen",INDIRECT("Übersicht!G21"))</f>
        <v>Itemset 2 - kein Name eingetragen</v>
      </c>
      <c r="K1" s="749"/>
      <c r="L1" s="749"/>
      <c r="M1" s="749"/>
      <c r="N1" s="749"/>
      <c r="O1" s="749"/>
      <c r="P1" s="749"/>
      <c r="Q1" s="750"/>
      <c r="R1" s="594"/>
      <c r="S1" s="594"/>
      <c r="T1" s="594"/>
      <c r="U1" s="594"/>
      <c r="V1" s="594"/>
      <c r="W1" s="594"/>
      <c r="X1" s="594"/>
      <c r="Y1" s="594"/>
      <c r="Z1" s="594"/>
    </row>
    <row r="2" spans="1:40" ht="13.5" thickBot="1" x14ac:dyDescent="0.25">
      <c r="A2" s="235" t="s">
        <v>119</v>
      </c>
      <c r="B2" s="559" t="s">
        <v>4</v>
      </c>
      <c r="C2" s="216" t="s">
        <v>49</v>
      </c>
      <c r="D2" s="395" t="s">
        <v>88</v>
      </c>
      <c r="E2" s="396" t="s">
        <v>112</v>
      </c>
      <c r="F2" s="397" t="s">
        <v>113</v>
      </c>
      <c r="G2" s="398" t="s">
        <v>114</v>
      </c>
      <c r="H2" s="399" t="s">
        <v>92</v>
      </c>
      <c r="I2" s="594"/>
      <c r="J2" s="235" t="s">
        <v>119</v>
      </c>
      <c r="K2" s="559" t="s">
        <v>4</v>
      </c>
      <c r="L2" s="216" t="s">
        <v>49</v>
      </c>
      <c r="M2" s="395" t="s">
        <v>88</v>
      </c>
      <c r="N2" s="396" t="s">
        <v>112</v>
      </c>
      <c r="O2" s="397" t="s">
        <v>113</v>
      </c>
      <c r="P2" s="398" t="s">
        <v>114</v>
      </c>
      <c r="Q2" s="399" t="s">
        <v>92</v>
      </c>
      <c r="R2" s="594"/>
      <c r="S2" s="594"/>
      <c r="T2" s="594"/>
      <c r="U2" s="594"/>
      <c r="V2" s="594"/>
      <c r="W2" s="594"/>
      <c r="X2" s="594"/>
      <c r="Y2" s="594"/>
      <c r="Z2" s="594"/>
    </row>
    <row r="3" spans="1:40" x14ac:dyDescent="0.2">
      <c r="A3" s="602" t="s">
        <v>120</v>
      </c>
      <c r="B3" s="560"/>
      <c r="C3" s="275"/>
      <c r="D3" s="217"/>
      <c r="E3" s="196"/>
      <c r="F3" s="197"/>
      <c r="G3" s="198"/>
      <c r="H3" s="199"/>
      <c r="I3" s="594"/>
      <c r="J3" s="602" t="s">
        <v>120</v>
      </c>
      <c r="K3" s="560"/>
      <c r="L3" s="275"/>
      <c r="M3" s="217"/>
      <c r="N3" s="196"/>
      <c r="O3" s="197"/>
      <c r="P3" s="198"/>
      <c r="Q3" s="199"/>
      <c r="R3" s="594"/>
      <c r="S3" s="594"/>
      <c r="T3" s="594"/>
      <c r="U3" s="594"/>
      <c r="V3" s="594"/>
      <c r="W3" s="594"/>
      <c r="X3" s="594"/>
      <c r="Y3" s="594"/>
      <c r="Z3" s="594"/>
      <c r="AA3" s="189">
        <f>ROUNDUP(Übersicht!$J$3*D3/100,)</f>
        <v>0</v>
      </c>
      <c r="AB3" s="189">
        <f>ROUNDUP(Übersicht!$J$4*E3/100,)</f>
        <v>0</v>
      </c>
      <c r="AC3" s="189">
        <f>ROUNDUP(Übersicht!$J$5*F3/100,)</f>
        <v>0</v>
      </c>
      <c r="AD3" s="189">
        <f>ROUNDUP(Übersicht!$J$6*G3/100,)</f>
        <v>0</v>
      </c>
      <c r="AE3" s="189">
        <f>ROUNDUP(Übersicht!$J$2*H3/100,)</f>
        <v>0</v>
      </c>
      <c r="AJ3" s="189">
        <f>ROUNDUP(Übersicht!$J$3*M3/100,)</f>
        <v>0</v>
      </c>
      <c r="AK3" s="189">
        <f>ROUNDUP(Übersicht!$J$4*N3/100,)</f>
        <v>0</v>
      </c>
      <c r="AL3" s="189">
        <f>ROUNDUP(Übersicht!$J$5*O3/100,)</f>
        <v>0</v>
      </c>
      <c r="AM3" s="189">
        <f>ROUNDUP(Übersicht!$J$6*P3/100,)</f>
        <v>0</v>
      </c>
      <c r="AN3" s="189">
        <f>ROUNDUP(Übersicht!$J$2*Q3/100,)</f>
        <v>0</v>
      </c>
    </row>
    <row r="4" spans="1:40" x14ac:dyDescent="0.2">
      <c r="A4" s="603" t="s">
        <v>121</v>
      </c>
      <c r="B4" s="561"/>
      <c r="C4" s="276"/>
      <c r="D4" s="223"/>
      <c r="E4" s="227"/>
      <c r="F4" s="224"/>
      <c r="G4" s="225"/>
      <c r="H4" s="226"/>
      <c r="I4" s="594"/>
      <c r="J4" s="603" t="s">
        <v>121</v>
      </c>
      <c r="K4" s="561"/>
      <c r="L4" s="276"/>
      <c r="M4" s="223"/>
      <c r="N4" s="227"/>
      <c r="O4" s="224"/>
      <c r="P4" s="225"/>
      <c r="Q4" s="226"/>
      <c r="R4" s="594"/>
      <c r="S4" s="594"/>
      <c r="T4" s="594"/>
      <c r="U4" s="594"/>
      <c r="V4" s="594"/>
      <c r="W4" s="594"/>
      <c r="X4" s="594"/>
      <c r="Y4" s="594"/>
      <c r="Z4" s="594"/>
      <c r="AA4" s="189">
        <f>ROUNDUP(Übersicht!$J$3*D4/100,)</f>
        <v>0</v>
      </c>
      <c r="AB4" s="189">
        <f>ROUNDUP(Übersicht!$J$4*E4/100,)</f>
        <v>0</v>
      </c>
      <c r="AC4" s="189">
        <f>ROUNDUP(Übersicht!$J$5*F4/100,)</f>
        <v>0</v>
      </c>
      <c r="AD4" s="189">
        <f>ROUNDUP(Übersicht!$J$6*G4/100,)</f>
        <v>0</v>
      </c>
      <c r="AE4" s="189">
        <f>ROUNDUP(Übersicht!$J$2*H4/100,)</f>
        <v>0</v>
      </c>
      <c r="AJ4" s="189">
        <f>ROUNDUP(Übersicht!$J$3*M4/100,)</f>
        <v>0</v>
      </c>
      <c r="AK4" s="189">
        <f>ROUNDUP(Übersicht!$J$4*N4/100,)</f>
        <v>0</v>
      </c>
      <c r="AL4" s="189">
        <f>ROUNDUP(Übersicht!$J$5*O4/100,)</f>
        <v>0</v>
      </c>
      <c r="AM4" s="189">
        <f>ROUNDUP(Übersicht!$J$6*P4/100,)</f>
        <v>0</v>
      </c>
      <c r="AN4" s="189">
        <f>ROUNDUP(Übersicht!$J$2*Q4/100,)</f>
        <v>0</v>
      </c>
    </row>
    <row r="5" spans="1:40" x14ac:dyDescent="0.2">
      <c r="A5" s="604" t="s">
        <v>122</v>
      </c>
      <c r="B5" s="562"/>
      <c r="C5" s="277"/>
      <c r="D5" s="215"/>
      <c r="E5" s="200"/>
      <c r="F5" s="201"/>
      <c r="G5" s="202"/>
      <c r="H5" s="203"/>
      <c r="I5" s="594"/>
      <c r="J5" s="604" t="s">
        <v>122</v>
      </c>
      <c r="K5" s="562"/>
      <c r="L5" s="277"/>
      <c r="M5" s="215"/>
      <c r="N5" s="200"/>
      <c r="O5" s="201"/>
      <c r="P5" s="202"/>
      <c r="Q5" s="203"/>
      <c r="R5" s="594"/>
      <c r="S5" s="594"/>
      <c r="T5" s="594"/>
      <c r="U5" s="594"/>
      <c r="V5" s="594"/>
      <c r="W5" s="594"/>
      <c r="X5" s="594"/>
      <c r="Y5" s="594"/>
      <c r="Z5" s="594"/>
      <c r="AA5" s="189">
        <f>ROUNDUP(Übersicht!$J$3*D5/100,)</f>
        <v>0</v>
      </c>
      <c r="AB5" s="189">
        <f>ROUNDUP(Übersicht!$J$4*E5/100,)</f>
        <v>0</v>
      </c>
      <c r="AC5" s="189">
        <f>ROUNDUP(Übersicht!$J$5*F5/100,)</f>
        <v>0</v>
      </c>
      <c r="AD5" s="189">
        <f>ROUNDUP(Übersicht!$J$6*G5/100,)</f>
        <v>0</v>
      </c>
      <c r="AE5" s="189">
        <f>ROUNDUP(Übersicht!$J$2*H5/100,)</f>
        <v>0</v>
      </c>
      <c r="AJ5" s="189">
        <f>ROUNDUP(Übersicht!$J$3*M5/100,)</f>
        <v>0</v>
      </c>
      <c r="AK5" s="189">
        <f>ROUNDUP(Übersicht!$J$4*N5/100,)</f>
        <v>0</v>
      </c>
      <c r="AL5" s="189">
        <f>ROUNDUP(Übersicht!$J$5*O5/100,)</f>
        <v>0</v>
      </c>
      <c r="AM5" s="189">
        <f>ROUNDUP(Übersicht!$J$6*P5/100,)</f>
        <v>0</v>
      </c>
      <c r="AN5" s="189">
        <f>ROUNDUP(Übersicht!$J$2*Q5/100,)</f>
        <v>0</v>
      </c>
    </row>
    <row r="6" spans="1:40" x14ac:dyDescent="0.2">
      <c r="A6" s="603" t="s">
        <v>126</v>
      </c>
      <c r="B6" s="563"/>
      <c r="C6" s="276"/>
      <c r="D6" s="223"/>
      <c r="E6" s="227"/>
      <c r="F6" s="224"/>
      <c r="G6" s="225"/>
      <c r="H6" s="226"/>
      <c r="I6" s="594"/>
      <c r="J6" s="603" t="s">
        <v>126</v>
      </c>
      <c r="K6" s="563"/>
      <c r="L6" s="276"/>
      <c r="M6" s="223"/>
      <c r="N6" s="227"/>
      <c r="O6" s="224"/>
      <c r="P6" s="225"/>
      <c r="Q6" s="226"/>
      <c r="R6" s="594"/>
      <c r="S6" s="594"/>
      <c r="T6" s="594"/>
      <c r="U6" s="594"/>
      <c r="V6" s="594"/>
      <c r="W6" s="594"/>
      <c r="X6" s="594"/>
      <c r="Y6" s="594"/>
      <c r="Z6" s="594"/>
      <c r="AA6" s="189">
        <f>ROUNDUP(Übersicht!$J$3*D6/100,)</f>
        <v>0</v>
      </c>
      <c r="AB6" s="189">
        <f>ROUNDUP(Übersicht!$J$4*E6/100,)</f>
        <v>0</v>
      </c>
      <c r="AC6" s="189">
        <f>ROUNDUP(Übersicht!$J$5*F6/100,)</f>
        <v>0</v>
      </c>
      <c r="AD6" s="189">
        <f>ROUNDUP(Übersicht!$J$6*G6/100,)</f>
        <v>0</v>
      </c>
      <c r="AE6" s="189">
        <f>ROUNDUP(Übersicht!$J$2*H6/100,)</f>
        <v>0</v>
      </c>
      <c r="AJ6" s="189">
        <f>ROUNDUP(Übersicht!$J$3*M6/100,)</f>
        <v>0</v>
      </c>
      <c r="AK6" s="189">
        <f>ROUNDUP(Übersicht!$J$4*N6/100,)</f>
        <v>0</v>
      </c>
      <c r="AL6" s="189">
        <f>ROUNDUP(Übersicht!$J$5*O6/100,)</f>
        <v>0</v>
      </c>
      <c r="AM6" s="189">
        <f>ROUNDUP(Übersicht!$J$6*P6/100,)</f>
        <v>0</v>
      </c>
      <c r="AN6" s="189">
        <f>ROUNDUP(Übersicht!$J$2*Q6/100,)</f>
        <v>0</v>
      </c>
    </row>
    <row r="7" spans="1:40" x14ac:dyDescent="0.2">
      <c r="A7" s="604" t="s">
        <v>123</v>
      </c>
      <c r="B7" s="562"/>
      <c r="C7" s="277"/>
      <c r="D7" s="215"/>
      <c r="E7" s="200"/>
      <c r="F7" s="201"/>
      <c r="G7" s="202"/>
      <c r="H7" s="203"/>
      <c r="I7" s="594"/>
      <c r="J7" s="604" t="s">
        <v>123</v>
      </c>
      <c r="K7" s="562"/>
      <c r="L7" s="277"/>
      <c r="M7" s="215"/>
      <c r="N7" s="200"/>
      <c r="O7" s="201"/>
      <c r="P7" s="202"/>
      <c r="Q7" s="203"/>
      <c r="R7" s="594"/>
      <c r="S7" s="594"/>
      <c r="T7" s="594"/>
      <c r="U7" s="594"/>
      <c r="V7" s="594"/>
      <c r="W7" s="594"/>
      <c r="X7" s="594"/>
      <c r="Y7" s="594"/>
      <c r="Z7" s="594"/>
      <c r="AA7" s="189">
        <f>ROUNDUP(Übersicht!$J$3*D7/100,)</f>
        <v>0</v>
      </c>
      <c r="AB7" s="189">
        <f>ROUNDUP(Übersicht!$J$4*E7/100,)</f>
        <v>0</v>
      </c>
      <c r="AC7" s="189">
        <f>ROUNDUP(Übersicht!$J$5*F7/100,)</f>
        <v>0</v>
      </c>
      <c r="AD7" s="189">
        <f>ROUNDUP(Übersicht!$J$6*G7/100,)</f>
        <v>0</v>
      </c>
      <c r="AE7" s="189">
        <f>ROUNDUP(Übersicht!$J$2*H7/100,)</f>
        <v>0</v>
      </c>
      <c r="AJ7" s="189">
        <f>ROUNDUP(Übersicht!$J$3*M7/100,)</f>
        <v>0</v>
      </c>
      <c r="AK7" s="189">
        <f>ROUNDUP(Übersicht!$J$4*N7/100,)</f>
        <v>0</v>
      </c>
      <c r="AL7" s="189">
        <f>ROUNDUP(Übersicht!$J$5*O7/100,)</f>
        <v>0</v>
      </c>
      <c r="AM7" s="189">
        <f>ROUNDUP(Übersicht!$J$6*P7/100,)</f>
        <v>0</v>
      </c>
      <c r="AN7" s="189">
        <f>ROUNDUP(Übersicht!$J$2*Q7/100,)</f>
        <v>0</v>
      </c>
    </row>
    <row r="8" spans="1:40" x14ac:dyDescent="0.2">
      <c r="A8" s="603" t="s">
        <v>124</v>
      </c>
      <c r="B8" s="563"/>
      <c r="C8" s="276"/>
      <c r="D8" s="223"/>
      <c r="E8" s="227"/>
      <c r="F8" s="224"/>
      <c r="G8" s="225"/>
      <c r="H8" s="226"/>
      <c r="I8" s="594"/>
      <c r="J8" s="603" t="s">
        <v>124</v>
      </c>
      <c r="K8" s="563"/>
      <c r="L8" s="276"/>
      <c r="M8" s="223"/>
      <c r="N8" s="227"/>
      <c r="O8" s="224"/>
      <c r="P8" s="225"/>
      <c r="Q8" s="226"/>
      <c r="R8" s="594"/>
      <c r="S8" s="594"/>
      <c r="T8" s="594"/>
      <c r="U8" s="594"/>
      <c r="V8" s="594"/>
      <c r="W8" s="594"/>
      <c r="X8" s="594"/>
      <c r="Y8" s="594"/>
      <c r="Z8" s="594"/>
      <c r="AA8" s="189">
        <f>ROUNDUP(Übersicht!$J$3*D8/100,)</f>
        <v>0</v>
      </c>
      <c r="AB8" s="189">
        <f>ROUNDUP(Übersicht!$J$4*E8/100,)</f>
        <v>0</v>
      </c>
      <c r="AC8" s="189">
        <f>ROUNDUP(Übersicht!$J$5*F8/100,)</f>
        <v>0</v>
      </c>
      <c r="AD8" s="189">
        <f>ROUNDUP(Übersicht!$J$6*G8/100,)</f>
        <v>0</v>
      </c>
      <c r="AE8" s="189">
        <f>ROUNDUP(Übersicht!$J$2*H8/100,)</f>
        <v>0</v>
      </c>
      <c r="AJ8" s="189">
        <f>ROUNDUP(Übersicht!$J$3*M8/100,)</f>
        <v>0</v>
      </c>
      <c r="AK8" s="189">
        <f>ROUNDUP(Übersicht!$J$4*N8/100,)</f>
        <v>0</v>
      </c>
      <c r="AL8" s="189">
        <f>ROUNDUP(Übersicht!$J$5*O8/100,)</f>
        <v>0</v>
      </c>
      <c r="AM8" s="189">
        <f>ROUNDUP(Übersicht!$J$6*P8/100,)</f>
        <v>0</v>
      </c>
      <c r="AN8" s="189">
        <f>ROUNDUP(Übersicht!$J$2*Q8/100,)</f>
        <v>0</v>
      </c>
    </row>
    <row r="9" spans="1:40" ht="13.5" thickBot="1" x14ac:dyDescent="0.25">
      <c r="A9" s="605" t="s">
        <v>125</v>
      </c>
      <c r="B9" s="558"/>
      <c r="C9" s="278"/>
      <c r="D9" s="228"/>
      <c r="E9" s="229"/>
      <c r="F9" s="230"/>
      <c r="G9" s="231"/>
      <c r="H9" s="232"/>
      <c r="I9" s="594"/>
      <c r="J9" s="605" t="s">
        <v>125</v>
      </c>
      <c r="K9" s="558"/>
      <c r="L9" s="278"/>
      <c r="M9" s="228"/>
      <c r="N9" s="229"/>
      <c r="O9" s="230"/>
      <c r="P9" s="231"/>
      <c r="Q9" s="232"/>
      <c r="R9" s="594"/>
      <c r="S9" s="594"/>
      <c r="T9" s="594"/>
      <c r="U9" s="594"/>
      <c r="V9" s="594"/>
      <c r="W9" s="594"/>
      <c r="X9" s="594"/>
      <c r="Y9" s="594"/>
      <c r="Z9" s="594"/>
      <c r="AA9" s="189">
        <f>ROUNDUP(Übersicht!$J$3*D9/100,)</f>
        <v>0</v>
      </c>
      <c r="AB9" s="189">
        <f>ROUNDUP(Übersicht!$J$4*E9/100,)</f>
        <v>0</v>
      </c>
      <c r="AC9" s="189">
        <f>ROUNDUP(Übersicht!$J$5*F9/100,)</f>
        <v>0</v>
      </c>
      <c r="AD9" s="189">
        <f>ROUNDUP(Übersicht!$J$6*G9/100,)</f>
        <v>0</v>
      </c>
      <c r="AE9" s="189">
        <f>ROUNDUP(Übersicht!$J$2*H9/100,)</f>
        <v>0</v>
      </c>
      <c r="AJ9" s="189">
        <f>ROUNDUP(Übersicht!$J$3*M9/100,)</f>
        <v>0</v>
      </c>
      <c r="AK9" s="189">
        <f>ROUNDUP(Übersicht!$J$4*N9/100,)</f>
        <v>0</v>
      </c>
      <c r="AL9" s="189">
        <f>ROUNDUP(Übersicht!$J$5*O9/100,)</f>
        <v>0</v>
      </c>
      <c r="AM9" s="189">
        <f>ROUNDUP(Übersicht!$J$6*P9/100,)</f>
        <v>0</v>
      </c>
      <c r="AN9" s="189">
        <f>ROUNDUP(Übersicht!$J$2*Q9/100,)</f>
        <v>0</v>
      </c>
    </row>
    <row r="10" spans="1:40" ht="13.5" thickBot="1" x14ac:dyDescent="0.25">
      <c r="A10" s="531" t="s">
        <v>72</v>
      </c>
      <c r="B10" s="557">
        <f>SUM(B3:B9)</f>
        <v>0</v>
      </c>
      <c r="C10" s="425">
        <f>SUM(C3:C9)</f>
        <v>0</v>
      </c>
      <c r="D10" s="459">
        <f t="shared" ref="D10:H10" si="0">SUM(D3:D9)/100</f>
        <v>0</v>
      </c>
      <c r="E10" s="458">
        <f t="shared" si="0"/>
        <v>0</v>
      </c>
      <c r="F10" s="457">
        <f t="shared" si="0"/>
        <v>0</v>
      </c>
      <c r="G10" s="460">
        <f t="shared" si="0"/>
        <v>0</v>
      </c>
      <c r="H10" s="461">
        <f t="shared" si="0"/>
        <v>0</v>
      </c>
      <c r="I10" s="594"/>
      <c r="J10" s="531" t="s">
        <v>72</v>
      </c>
      <c r="K10" s="557">
        <f>SUM(K3:K9)</f>
        <v>0</v>
      </c>
      <c r="L10" s="425">
        <f>SUM(L3:L9)</f>
        <v>0</v>
      </c>
      <c r="M10" s="459">
        <f t="shared" ref="M10:Q10" si="1">SUM(M3:M9)/100</f>
        <v>0</v>
      </c>
      <c r="N10" s="458">
        <f t="shared" si="1"/>
        <v>0</v>
      </c>
      <c r="O10" s="457">
        <f t="shared" si="1"/>
        <v>0</v>
      </c>
      <c r="P10" s="460">
        <f t="shared" si="1"/>
        <v>0</v>
      </c>
      <c r="Q10" s="461">
        <f t="shared" si="1"/>
        <v>0</v>
      </c>
      <c r="R10" s="594"/>
      <c r="S10" s="594"/>
      <c r="T10" s="594"/>
      <c r="U10" s="594"/>
      <c r="V10" s="594"/>
      <c r="W10" s="594"/>
      <c r="X10" s="594"/>
      <c r="Y10" s="594"/>
      <c r="Z10" s="594"/>
      <c r="AA10" s="601">
        <f>SUM(AA3:AA9)</f>
        <v>0</v>
      </c>
      <c r="AB10" s="601">
        <f t="shared" ref="AB10:AE10" si="2">SUM(AB3:AB9)</f>
        <v>0</v>
      </c>
      <c r="AC10" s="601">
        <f t="shared" si="2"/>
        <v>0</v>
      </c>
      <c r="AD10" s="601">
        <f t="shared" si="2"/>
        <v>0</v>
      </c>
      <c r="AE10" s="601">
        <f t="shared" si="2"/>
        <v>0</v>
      </c>
      <c r="AJ10" s="601">
        <f>SUM(AJ3:AJ9)</f>
        <v>0</v>
      </c>
      <c r="AK10" s="601">
        <f t="shared" ref="AK10" si="3">SUM(AK3:AK9)</f>
        <v>0</v>
      </c>
      <c r="AL10" s="601">
        <f t="shared" ref="AL10" si="4">SUM(AL3:AL9)</f>
        <v>0</v>
      </c>
      <c r="AM10" s="601">
        <f t="shared" ref="AM10" si="5">SUM(AM3:AM9)</f>
        <v>0</v>
      </c>
      <c r="AN10" s="601">
        <f t="shared" ref="AN10" si="6">SUM(AN3:AN9)</f>
        <v>0</v>
      </c>
    </row>
    <row r="11" spans="1:40" ht="13.5" thickBot="1" x14ac:dyDescent="0.25">
      <c r="A11" s="594"/>
      <c r="B11" s="594"/>
      <c r="C11" s="594"/>
      <c r="D11" s="594"/>
      <c r="E11" s="594"/>
      <c r="F11" s="594"/>
      <c r="G11" s="594"/>
      <c r="H11" s="594"/>
      <c r="I11" s="594"/>
      <c r="J11" s="594"/>
      <c r="K11" s="594"/>
      <c r="L11" s="594"/>
      <c r="M11" s="594"/>
      <c r="N11" s="594"/>
      <c r="O11" s="594"/>
      <c r="P11" s="594"/>
      <c r="Q11" s="594"/>
      <c r="R11" s="594"/>
      <c r="S11" s="594"/>
      <c r="T11" s="594"/>
      <c r="U11" s="594"/>
      <c r="V11" s="594"/>
      <c r="W11" s="594"/>
      <c r="X11" s="594"/>
      <c r="Y11" s="594"/>
      <c r="Z11" s="594"/>
    </row>
    <row r="12" spans="1:40" ht="13.5" thickBot="1" x14ac:dyDescent="0.25">
      <c r="A12" s="748" t="str">
        <f ca="1">"Itemset 3 - "&amp;IF(Übersicht!G20=0,"kein Name eingetragen",INDIRECT("Übersicht!G22"))</f>
        <v>Itemset 3 - kein Name eingetragen</v>
      </c>
      <c r="B12" s="749"/>
      <c r="C12" s="749"/>
      <c r="D12" s="749"/>
      <c r="E12" s="749"/>
      <c r="F12" s="749"/>
      <c r="G12" s="749"/>
      <c r="H12" s="750"/>
      <c r="I12" s="594"/>
      <c r="J12" s="748" t="str">
        <f ca="1">"Itemset 4 - "&amp;IF(Übersicht!G20=0,"kein Name eingetragen",INDIRECT("Übersicht!G23"))</f>
        <v>Itemset 4 - kein Name eingetragen</v>
      </c>
      <c r="K12" s="749"/>
      <c r="L12" s="749"/>
      <c r="M12" s="749"/>
      <c r="N12" s="749"/>
      <c r="O12" s="749"/>
      <c r="P12" s="749"/>
      <c r="Q12" s="750"/>
      <c r="R12" s="594"/>
      <c r="S12" s="594"/>
      <c r="T12" s="594"/>
      <c r="U12" s="594"/>
      <c r="V12" s="594"/>
      <c r="W12" s="594"/>
      <c r="X12" s="594"/>
      <c r="Y12" s="594"/>
      <c r="Z12" s="594"/>
    </row>
    <row r="13" spans="1:40" ht="13.5" thickBot="1" x14ac:dyDescent="0.25">
      <c r="A13" s="235" t="s">
        <v>119</v>
      </c>
      <c r="B13" s="559" t="s">
        <v>4</v>
      </c>
      <c r="C13" s="216" t="s">
        <v>49</v>
      </c>
      <c r="D13" s="395" t="s">
        <v>88</v>
      </c>
      <c r="E13" s="396" t="s">
        <v>112</v>
      </c>
      <c r="F13" s="397" t="s">
        <v>113</v>
      </c>
      <c r="G13" s="398" t="s">
        <v>114</v>
      </c>
      <c r="H13" s="399" t="s">
        <v>92</v>
      </c>
      <c r="I13" s="594"/>
      <c r="J13" s="235" t="s">
        <v>119</v>
      </c>
      <c r="K13" s="559" t="s">
        <v>4</v>
      </c>
      <c r="L13" s="216" t="s">
        <v>49</v>
      </c>
      <c r="M13" s="395" t="s">
        <v>88</v>
      </c>
      <c r="N13" s="396" t="s">
        <v>112</v>
      </c>
      <c r="O13" s="397" t="s">
        <v>113</v>
      </c>
      <c r="P13" s="398" t="s">
        <v>114</v>
      </c>
      <c r="Q13" s="399" t="s">
        <v>92</v>
      </c>
      <c r="R13" s="594"/>
      <c r="S13" s="594"/>
      <c r="T13" s="594"/>
      <c r="U13" s="594"/>
      <c r="V13" s="594"/>
      <c r="W13" s="594"/>
      <c r="X13" s="594"/>
      <c r="Y13" s="594"/>
      <c r="Z13" s="594"/>
    </row>
    <row r="14" spans="1:40" x14ac:dyDescent="0.2">
      <c r="A14" s="602" t="s">
        <v>120</v>
      </c>
      <c r="B14" s="560"/>
      <c r="C14" s="275"/>
      <c r="D14" s="217"/>
      <c r="E14" s="196"/>
      <c r="F14" s="197"/>
      <c r="G14" s="198"/>
      <c r="H14" s="199"/>
      <c r="I14" s="594"/>
      <c r="J14" s="602" t="s">
        <v>120</v>
      </c>
      <c r="K14" s="560"/>
      <c r="L14" s="275"/>
      <c r="M14" s="217"/>
      <c r="N14" s="196"/>
      <c r="O14" s="197"/>
      <c r="P14" s="198"/>
      <c r="Q14" s="199"/>
      <c r="R14" s="594"/>
      <c r="S14" s="594"/>
      <c r="T14" s="594"/>
      <c r="U14" s="594"/>
      <c r="V14" s="594"/>
      <c r="W14" s="594"/>
      <c r="X14" s="594"/>
      <c r="Y14" s="594"/>
      <c r="Z14" s="594"/>
      <c r="AA14" s="189">
        <f>ROUNDUP(Übersicht!$J$3*D14/100,)</f>
        <v>0</v>
      </c>
      <c r="AB14" s="189">
        <f>ROUNDUP(Übersicht!$J$4*E14/100,)</f>
        <v>0</v>
      </c>
      <c r="AC14" s="189">
        <f>ROUNDUP(Übersicht!$J$5*F14/100,)</f>
        <v>0</v>
      </c>
      <c r="AD14" s="189">
        <f>ROUNDUP(Übersicht!$J$6*G14/100,)</f>
        <v>0</v>
      </c>
      <c r="AE14" s="189">
        <f>ROUNDUP(Übersicht!$J$2*H14/100,)</f>
        <v>0</v>
      </c>
      <c r="AJ14" s="189">
        <f>ROUNDUP(Übersicht!$J$3*M14/100,)</f>
        <v>0</v>
      </c>
      <c r="AK14" s="189">
        <f>ROUNDUP(Übersicht!$J$4*N14/100,)</f>
        <v>0</v>
      </c>
      <c r="AL14" s="189">
        <f>ROUNDUP(Übersicht!$J$5*O14/100,)</f>
        <v>0</v>
      </c>
      <c r="AM14" s="189">
        <f>ROUNDUP(Übersicht!$J$6*P14/100,)</f>
        <v>0</v>
      </c>
      <c r="AN14" s="189">
        <f>ROUNDUP(Übersicht!$J$2*Q14/100,)</f>
        <v>0</v>
      </c>
    </row>
    <row r="15" spans="1:40" x14ac:dyDescent="0.2">
      <c r="A15" s="603" t="s">
        <v>121</v>
      </c>
      <c r="B15" s="561"/>
      <c r="C15" s="276"/>
      <c r="D15" s="223"/>
      <c r="E15" s="227"/>
      <c r="F15" s="224"/>
      <c r="G15" s="225"/>
      <c r="H15" s="226"/>
      <c r="I15" s="594"/>
      <c r="J15" s="603" t="s">
        <v>121</v>
      </c>
      <c r="K15" s="561"/>
      <c r="L15" s="276"/>
      <c r="M15" s="223"/>
      <c r="N15" s="227"/>
      <c r="O15" s="224"/>
      <c r="P15" s="225"/>
      <c r="Q15" s="226"/>
      <c r="R15" s="594"/>
      <c r="S15" s="594"/>
      <c r="T15" s="594"/>
      <c r="U15" s="594"/>
      <c r="V15" s="594"/>
      <c r="W15" s="594"/>
      <c r="X15" s="594"/>
      <c r="Y15" s="594"/>
      <c r="Z15" s="594"/>
      <c r="AA15" s="189">
        <f>ROUNDUP(Übersicht!$J$3*D15/100,)</f>
        <v>0</v>
      </c>
      <c r="AB15" s="189">
        <f>ROUNDUP(Übersicht!$J$4*E15/100,)</f>
        <v>0</v>
      </c>
      <c r="AC15" s="189">
        <f>ROUNDUP(Übersicht!$J$5*F15/100,)</f>
        <v>0</v>
      </c>
      <c r="AD15" s="189">
        <f>ROUNDUP(Übersicht!$J$6*G15/100,)</f>
        <v>0</v>
      </c>
      <c r="AE15" s="189">
        <f>ROUNDUP(Übersicht!$J$2*H15/100,)</f>
        <v>0</v>
      </c>
      <c r="AJ15" s="189">
        <f>ROUNDUP(Übersicht!$J$3*M15/100,)</f>
        <v>0</v>
      </c>
      <c r="AK15" s="189">
        <f>ROUNDUP(Übersicht!$J$4*N15/100,)</f>
        <v>0</v>
      </c>
      <c r="AL15" s="189">
        <f>ROUNDUP(Übersicht!$J$5*O15/100,)</f>
        <v>0</v>
      </c>
      <c r="AM15" s="189">
        <f>ROUNDUP(Übersicht!$J$6*P15/100,)</f>
        <v>0</v>
      </c>
      <c r="AN15" s="189">
        <f>ROUNDUP(Übersicht!$J$2*Q15/100,)</f>
        <v>0</v>
      </c>
    </row>
    <row r="16" spans="1:40" x14ac:dyDescent="0.2">
      <c r="A16" s="604" t="s">
        <v>122</v>
      </c>
      <c r="B16" s="562"/>
      <c r="C16" s="277"/>
      <c r="D16" s="215"/>
      <c r="E16" s="200"/>
      <c r="F16" s="201"/>
      <c r="G16" s="202"/>
      <c r="H16" s="203"/>
      <c r="I16" s="594"/>
      <c r="J16" s="604" t="s">
        <v>122</v>
      </c>
      <c r="K16" s="562"/>
      <c r="L16" s="277"/>
      <c r="M16" s="215"/>
      <c r="N16" s="200"/>
      <c r="O16" s="201"/>
      <c r="P16" s="202"/>
      <c r="Q16" s="203"/>
      <c r="R16" s="594"/>
      <c r="S16" s="594"/>
      <c r="T16" s="594"/>
      <c r="U16" s="594"/>
      <c r="V16" s="594"/>
      <c r="W16" s="594"/>
      <c r="X16" s="594"/>
      <c r="Y16" s="594"/>
      <c r="Z16" s="594"/>
      <c r="AA16" s="189">
        <f>ROUNDUP(Übersicht!$J$3*D16/100,)</f>
        <v>0</v>
      </c>
      <c r="AB16" s="189">
        <f>ROUNDUP(Übersicht!$J$4*E16/100,)</f>
        <v>0</v>
      </c>
      <c r="AC16" s="189">
        <f>ROUNDUP(Übersicht!$J$5*F16/100,)</f>
        <v>0</v>
      </c>
      <c r="AD16" s="189">
        <f>ROUNDUP(Übersicht!$J$6*G16/100,)</f>
        <v>0</v>
      </c>
      <c r="AE16" s="189">
        <f>ROUNDUP(Übersicht!$J$2*H16/100,)</f>
        <v>0</v>
      </c>
      <c r="AJ16" s="189">
        <f>ROUNDUP(Übersicht!$J$3*M16/100,)</f>
        <v>0</v>
      </c>
      <c r="AK16" s="189">
        <f>ROUNDUP(Übersicht!$J$4*N16/100,)</f>
        <v>0</v>
      </c>
      <c r="AL16" s="189">
        <f>ROUNDUP(Übersicht!$J$5*O16/100,)</f>
        <v>0</v>
      </c>
      <c r="AM16" s="189">
        <f>ROUNDUP(Übersicht!$J$6*P16/100,)</f>
        <v>0</v>
      </c>
      <c r="AN16" s="189">
        <f>ROUNDUP(Übersicht!$J$2*Q16/100,)</f>
        <v>0</v>
      </c>
    </row>
    <row r="17" spans="1:40" x14ac:dyDescent="0.2">
      <c r="A17" s="603" t="s">
        <v>126</v>
      </c>
      <c r="B17" s="563"/>
      <c r="C17" s="276"/>
      <c r="D17" s="223"/>
      <c r="E17" s="227"/>
      <c r="F17" s="224"/>
      <c r="G17" s="225"/>
      <c r="H17" s="226"/>
      <c r="I17" s="594"/>
      <c r="J17" s="603" t="s">
        <v>126</v>
      </c>
      <c r="K17" s="563"/>
      <c r="L17" s="276"/>
      <c r="M17" s="223"/>
      <c r="N17" s="227"/>
      <c r="O17" s="224"/>
      <c r="P17" s="225"/>
      <c r="Q17" s="226"/>
      <c r="R17" s="594"/>
      <c r="S17" s="594"/>
      <c r="T17" s="594"/>
      <c r="U17" s="594"/>
      <c r="V17" s="594"/>
      <c r="W17" s="594"/>
      <c r="X17" s="594"/>
      <c r="Y17" s="594"/>
      <c r="Z17" s="594"/>
      <c r="AA17" s="189">
        <f>ROUNDUP(Übersicht!$J$3*D17/100,)</f>
        <v>0</v>
      </c>
      <c r="AB17" s="189">
        <f>ROUNDUP(Übersicht!$J$4*E17/100,)</f>
        <v>0</v>
      </c>
      <c r="AC17" s="189">
        <f>ROUNDUP(Übersicht!$J$5*F17/100,)</f>
        <v>0</v>
      </c>
      <c r="AD17" s="189">
        <f>ROUNDUP(Übersicht!$J$6*G17/100,)</f>
        <v>0</v>
      </c>
      <c r="AE17" s="189">
        <f>ROUNDUP(Übersicht!$J$2*H17/100,)</f>
        <v>0</v>
      </c>
      <c r="AJ17" s="189">
        <f>ROUNDUP(Übersicht!$J$3*M17/100,)</f>
        <v>0</v>
      </c>
      <c r="AK17" s="189">
        <f>ROUNDUP(Übersicht!$J$4*N17/100,)</f>
        <v>0</v>
      </c>
      <c r="AL17" s="189">
        <f>ROUNDUP(Übersicht!$J$5*O17/100,)</f>
        <v>0</v>
      </c>
      <c r="AM17" s="189">
        <f>ROUNDUP(Übersicht!$J$6*P17/100,)</f>
        <v>0</v>
      </c>
      <c r="AN17" s="189">
        <f>ROUNDUP(Übersicht!$J$2*Q17/100,)</f>
        <v>0</v>
      </c>
    </row>
    <row r="18" spans="1:40" x14ac:dyDescent="0.2">
      <c r="A18" s="604" t="s">
        <v>123</v>
      </c>
      <c r="B18" s="562"/>
      <c r="C18" s="277"/>
      <c r="D18" s="215"/>
      <c r="E18" s="200"/>
      <c r="F18" s="201"/>
      <c r="G18" s="202"/>
      <c r="H18" s="203"/>
      <c r="I18" s="594"/>
      <c r="J18" s="604" t="s">
        <v>123</v>
      </c>
      <c r="K18" s="562"/>
      <c r="L18" s="277"/>
      <c r="M18" s="215"/>
      <c r="N18" s="200"/>
      <c r="O18" s="201"/>
      <c r="P18" s="202"/>
      <c r="Q18" s="203"/>
      <c r="R18" s="594"/>
      <c r="S18" s="594"/>
      <c r="T18" s="594"/>
      <c r="U18" s="594"/>
      <c r="V18" s="594"/>
      <c r="W18" s="594"/>
      <c r="X18" s="594"/>
      <c r="Y18" s="594"/>
      <c r="Z18" s="594"/>
      <c r="AA18" s="189">
        <f>ROUNDUP(Übersicht!$J$3*D18/100,)</f>
        <v>0</v>
      </c>
      <c r="AB18" s="189">
        <f>ROUNDUP(Übersicht!$J$4*E18/100,)</f>
        <v>0</v>
      </c>
      <c r="AC18" s="189">
        <f>ROUNDUP(Übersicht!$J$5*F18/100,)</f>
        <v>0</v>
      </c>
      <c r="AD18" s="189">
        <f>ROUNDUP(Übersicht!$J$6*G18/100,)</f>
        <v>0</v>
      </c>
      <c r="AE18" s="189">
        <f>ROUNDUP(Übersicht!$J$2*H18/100,)</f>
        <v>0</v>
      </c>
      <c r="AJ18" s="189">
        <f>ROUNDUP(Übersicht!$J$3*M18/100,)</f>
        <v>0</v>
      </c>
      <c r="AK18" s="189">
        <f>ROUNDUP(Übersicht!$J$4*N18/100,)</f>
        <v>0</v>
      </c>
      <c r="AL18" s="189">
        <f>ROUNDUP(Übersicht!$J$5*O18/100,)</f>
        <v>0</v>
      </c>
      <c r="AM18" s="189">
        <f>ROUNDUP(Übersicht!$J$6*P18/100,)</f>
        <v>0</v>
      </c>
      <c r="AN18" s="189">
        <f>ROUNDUP(Übersicht!$J$2*Q18/100,)</f>
        <v>0</v>
      </c>
    </row>
    <row r="19" spans="1:40" x14ac:dyDescent="0.2">
      <c r="A19" s="603" t="s">
        <v>124</v>
      </c>
      <c r="B19" s="563"/>
      <c r="C19" s="276"/>
      <c r="D19" s="223"/>
      <c r="E19" s="227"/>
      <c r="F19" s="224"/>
      <c r="G19" s="225"/>
      <c r="H19" s="226"/>
      <c r="I19" s="594"/>
      <c r="J19" s="603" t="s">
        <v>124</v>
      </c>
      <c r="K19" s="563"/>
      <c r="L19" s="276"/>
      <c r="M19" s="223"/>
      <c r="N19" s="227"/>
      <c r="O19" s="224"/>
      <c r="P19" s="225"/>
      <c r="Q19" s="226"/>
      <c r="R19" s="594"/>
      <c r="S19" s="594"/>
      <c r="T19" s="594"/>
      <c r="U19" s="594"/>
      <c r="V19" s="594"/>
      <c r="W19" s="594"/>
      <c r="X19" s="594"/>
      <c r="Y19" s="594"/>
      <c r="Z19" s="594"/>
      <c r="AA19" s="189">
        <f>ROUNDUP(Übersicht!$J$3*D19/100,)</f>
        <v>0</v>
      </c>
      <c r="AB19" s="189">
        <f>ROUNDUP(Übersicht!$J$4*E19/100,)</f>
        <v>0</v>
      </c>
      <c r="AC19" s="189">
        <f>ROUNDUP(Übersicht!$J$5*F19/100,)</f>
        <v>0</v>
      </c>
      <c r="AD19" s="189">
        <f>ROUNDUP(Übersicht!$J$6*G19/100,)</f>
        <v>0</v>
      </c>
      <c r="AE19" s="189">
        <f>ROUNDUP(Übersicht!$J$2*H19/100,)</f>
        <v>0</v>
      </c>
      <c r="AJ19" s="189">
        <f>ROUNDUP(Übersicht!$J$3*M19/100,)</f>
        <v>0</v>
      </c>
      <c r="AK19" s="189">
        <f>ROUNDUP(Übersicht!$J$4*N19/100,)</f>
        <v>0</v>
      </c>
      <c r="AL19" s="189">
        <f>ROUNDUP(Übersicht!$J$5*O19/100,)</f>
        <v>0</v>
      </c>
      <c r="AM19" s="189">
        <f>ROUNDUP(Übersicht!$J$6*P19/100,)</f>
        <v>0</v>
      </c>
      <c r="AN19" s="189">
        <f>ROUNDUP(Übersicht!$J$2*Q19/100,)</f>
        <v>0</v>
      </c>
    </row>
    <row r="20" spans="1:40" ht="13.5" thickBot="1" x14ac:dyDescent="0.25">
      <c r="A20" s="605" t="s">
        <v>125</v>
      </c>
      <c r="B20" s="558"/>
      <c r="C20" s="278"/>
      <c r="D20" s="228"/>
      <c r="E20" s="229"/>
      <c r="F20" s="230"/>
      <c r="G20" s="231"/>
      <c r="H20" s="232"/>
      <c r="I20" s="594"/>
      <c r="J20" s="605" t="s">
        <v>125</v>
      </c>
      <c r="K20" s="558"/>
      <c r="L20" s="278"/>
      <c r="M20" s="228"/>
      <c r="N20" s="229"/>
      <c r="O20" s="230"/>
      <c r="P20" s="231"/>
      <c r="Q20" s="232"/>
      <c r="R20" s="594"/>
      <c r="S20" s="594"/>
      <c r="T20" s="594"/>
      <c r="U20" s="594"/>
      <c r="V20" s="594"/>
      <c r="W20" s="594"/>
      <c r="X20" s="594"/>
      <c r="Y20" s="594"/>
      <c r="Z20" s="594"/>
      <c r="AA20" s="189">
        <f>ROUNDUP(Übersicht!$J$3*D20/100,)</f>
        <v>0</v>
      </c>
      <c r="AB20" s="189">
        <f>ROUNDUP(Übersicht!$J$4*E20/100,)</f>
        <v>0</v>
      </c>
      <c r="AC20" s="189">
        <f>ROUNDUP(Übersicht!$J$5*F20/100,)</f>
        <v>0</v>
      </c>
      <c r="AD20" s="189">
        <f>ROUNDUP(Übersicht!$J$6*G20/100,)</f>
        <v>0</v>
      </c>
      <c r="AE20" s="189">
        <f>ROUNDUP(Übersicht!$J$2*H20/100,)</f>
        <v>0</v>
      </c>
      <c r="AJ20" s="189">
        <f>ROUNDUP(Übersicht!$J$3*M20/100,)</f>
        <v>0</v>
      </c>
      <c r="AK20" s="189">
        <f>ROUNDUP(Übersicht!$J$4*N20/100,)</f>
        <v>0</v>
      </c>
      <c r="AL20" s="189">
        <f>ROUNDUP(Übersicht!$J$5*O20/100,)</f>
        <v>0</v>
      </c>
      <c r="AM20" s="189">
        <f>ROUNDUP(Übersicht!$J$6*P20/100,)</f>
        <v>0</v>
      </c>
      <c r="AN20" s="189">
        <f>ROUNDUP(Übersicht!$J$2*Q20/100,)</f>
        <v>0</v>
      </c>
    </row>
    <row r="21" spans="1:40" ht="13.5" thickBot="1" x14ac:dyDescent="0.25">
      <c r="A21" s="531" t="s">
        <v>72</v>
      </c>
      <c r="B21" s="557">
        <f>SUM(B14:B20)</f>
        <v>0</v>
      </c>
      <c r="C21" s="425">
        <f>SUM(C14:C20)</f>
        <v>0</v>
      </c>
      <c r="D21" s="459">
        <f t="shared" ref="D21:H21" si="7">SUM(D14:D20)/100</f>
        <v>0</v>
      </c>
      <c r="E21" s="458">
        <f t="shared" si="7"/>
        <v>0</v>
      </c>
      <c r="F21" s="457">
        <f t="shared" si="7"/>
        <v>0</v>
      </c>
      <c r="G21" s="460">
        <f t="shared" si="7"/>
        <v>0</v>
      </c>
      <c r="H21" s="461">
        <f t="shared" si="7"/>
        <v>0</v>
      </c>
      <c r="I21" s="594"/>
      <c r="J21" s="531" t="s">
        <v>72</v>
      </c>
      <c r="K21" s="557">
        <f>SUM(K14:K20)</f>
        <v>0</v>
      </c>
      <c r="L21" s="425">
        <f>SUM(L14:L20)</f>
        <v>0</v>
      </c>
      <c r="M21" s="459">
        <f t="shared" ref="M21:Q21" si="8">SUM(M14:M20)/100</f>
        <v>0</v>
      </c>
      <c r="N21" s="458">
        <f t="shared" si="8"/>
        <v>0</v>
      </c>
      <c r="O21" s="457">
        <f t="shared" si="8"/>
        <v>0</v>
      </c>
      <c r="P21" s="460">
        <f t="shared" si="8"/>
        <v>0</v>
      </c>
      <c r="Q21" s="461">
        <f t="shared" si="8"/>
        <v>0</v>
      </c>
      <c r="R21" s="594"/>
      <c r="S21" s="594"/>
      <c r="T21" s="594"/>
      <c r="U21" s="594"/>
      <c r="V21" s="594"/>
      <c r="W21" s="594"/>
      <c r="X21" s="594"/>
      <c r="Y21" s="594"/>
      <c r="Z21" s="594"/>
      <c r="AA21" s="601">
        <f>SUM(AA14:AA20)</f>
        <v>0</v>
      </c>
      <c r="AB21" s="601">
        <f t="shared" ref="AB21" si="9">SUM(AB14:AB20)</f>
        <v>0</v>
      </c>
      <c r="AC21" s="601">
        <f t="shared" ref="AC21" si="10">SUM(AC14:AC20)</f>
        <v>0</v>
      </c>
      <c r="AD21" s="601">
        <f t="shared" ref="AD21" si="11">SUM(AD14:AD20)</f>
        <v>0</v>
      </c>
      <c r="AE21" s="601">
        <f t="shared" ref="AE21" si="12">SUM(AE14:AE20)</f>
        <v>0</v>
      </c>
      <c r="AJ21" s="601">
        <f>SUM(AJ14:AJ20)</f>
        <v>0</v>
      </c>
      <c r="AK21" s="601">
        <f t="shared" ref="AK21" si="13">SUM(AK14:AK20)</f>
        <v>0</v>
      </c>
      <c r="AL21" s="601">
        <f t="shared" ref="AL21" si="14">SUM(AL14:AL20)</f>
        <v>0</v>
      </c>
      <c r="AM21" s="601">
        <f t="shared" ref="AM21" si="15">SUM(AM14:AM20)</f>
        <v>0</v>
      </c>
      <c r="AN21" s="601">
        <f t="shared" ref="AN21" si="16">SUM(AN14:AN20)</f>
        <v>0</v>
      </c>
    </row>
    <row r="22" spans="1:40" ht="13.5" thickBot="1" x14ac:dyDescent="0.25">
      <c r="A22" s="594"/>
      <c r="B22" s="594"/>
      <c r="C22" s="594"/>
      <c r="D22" s="594"/>
      <c r="E22" s="594"/>
      <c r="F22" s="594"/>
      <c r="G22" s="594"/>
      <c r="H22" s="594"/>
      <c r="I22" s="594"/>
      <c r="J22" s="594"/>
      <c r="K22" s="594"/>
      <c r="L22" s="594"/>
      <c r="M22" s="594"/>
      <c r="N22" s="594"/>
      <c r="O22" s="594"/>
      <c r="P22" s="594"/>
      <c r="Q22" s="594"/>
      <c r="R22" s="594"/>
      <c r="S22" s="594"/>
      <c r="T22" s="594"/>
      <c r="U22" s="594"/>
      <c r="V22" s="594"/>
      <c r="W22" s="594"/>
      <c r="X22" s="594"/>
      <c r="Y22" s="594"/>
      <c r="Z22" s="594"/>
    </row>
    <row r="23" spans="1:40" ht="13.5" thickBot="1" x14ac:dyDescent="0.25">
      <c r="A23" s="748" t="str">
        <f ca="1">"Itemset 5 - "&amp;IF(Übersicht!G20=0,"kein Name eingetragen",INDIRECT("Übersicht!G24"))</f>
        <v>Itemset 5 - kein Name eingetragen</v>
      </c>
      <c r="B23" s="749"/>
      <c r="C23" s="749"/>
      <c r="D23" s="749"/>
      <c r="E23" s="749"/>
      <c r="F23" s="749"/>
      <c r="G23" s="749"/>
      <c r="H23" s="750"/>
      <c r="I23" s="594"/>
      <c r="J23" s="748" t="str">
        <f ca="1">"Itemset 6 - "&amp;IF(Übersicht!G20=0,"kein Name eingetragen",INDIRECT("Übersicht!G25"))</f>
        <v>Itemset 6 - kein Name eingetragen</v>
      </c>
      <c r="K23" s="749"/>
      <c r="L23" s="749"/>
      <c r="M23" s="749"/>
      <c r="N23" s="749"/>
      <c r="O23" s="749"/>
      <c r="P23" s="749"/>
      <c r="Q23" s="750"/>
      <c r="R23" s="594"/>
      <c r="S23" s="594"/>
      <c r="T23" s="594"/>
      <c r="U23" s="594"/>
      <c r="V23" s="594"/>
      <c r="W23" s="594"/>
      <c r="X23" s="594"/>
      <c r="Y23" s="594"/>
      <c r="Z23" s="594"/>
    </row>
    <row r="24" spans="1:40" ht="13.5" thickBot="1" x14ac:dyDescent="0.25">
      <c r="A24" s="235" t="s">
        <v>119</v>
      </c>
      <c r="B24" s="559" t="s">
        <v>4</v>
      </c>
      <c r="C24" s="216" t="s">
        <v>49</v>
      </c>
      <c r="D24" s="395" t="s">
        <v>88</v>
      </c>
      <c r="E24" s="396" t="s">
        <v>112</v>
      </c>
      <c r="F24" s="397" t="s">
        <v>113</v>
      </c>
      <c r="G24" s="398" t="s">
        <v>114</v>
      </c>
      <c r="H24" s="399" t="s">
        <v>92</v>
      </c>
      <c r="I24" s="594"/>
      <c r="J24" s="235" t="s">
        <v>119</v>
      </c>
      <c r="K24" s="559" t="s">
        <v>4</v>
      </c>
      <c r="L24" s="216" t="s">
        <v>49</v>
      </c>
      <c r="M24" s="395" t="s">
        <v>88</v>
      </c>
      <c r="N24" s="396" t="s">
        <v>112</v>
      </c>
      <c r="O24" s="397" t="s">
        <v>113</v>
      </c>
      <c r="P24" s="398" t="s">
        <v>114</v>
      </c>
      <c r="Q24" s="399" t="s">
        <v>92</v>
      </c>
      <c r="R24" s="594"/>
      <c r="S24" s="594"/>
      <c r="T24" s="594"/>
      <c r="U24" s="594"/>
      <c r="V24" s="594"/>
      <c r="W24" s="594"/>
      <c r="X24" s="594"/>
      <c r="Y24" s="594"/>
      <c r="Z24" s="594"/>
    </row>
    <row r="25" spans="1:40" x14ac:dyDescent="0.2">
      <c r="A25" s="602" t="s">
        <v>120</v>
      </c>
      <c r="B25" s="560"/>
      <c r="C25" s="275"/>
      <c r="D25" s="217"/>
      <c r="E25" s="196"/>
      <c r="F25" s="197"/>
      <c r="G25" s="198"/>
      <c r="H25" s="199"/>
      <c r="I25" s="594"/>
      <c r="J25" s="602" t="s">
        <v>120</v>
      </c>
      <c r="K25" s="560"/>
      <c r="L25" s="275"/>
      <c r="M25" s="217"/>
      <c r="N25" s="196"/>
      <c r="O25" s="197"/>
      <c r="P25" s="198"/>
      <c r="Q25" s="199"/>
      <c r="R25" s="594"/>
      <c r="S25" s="594"/>
      <c r="T25" s="594"/>
      <c r="U25" s="594"/>
      <c r="V25" s="594"/>
      <c r="W25" s="594"/>
      <c r="X25" s="594"/>
      <c r="Y25" s="594"/>
      <c r="Z25" s="594"/>
      <c r="AA25" s="189">
        <f>ROUNDUP(Übersicht!$J$3*D25/100,)</f>
        <v>0</v>
      </c>
      <c r="AB25" s="189">
        <f>ROUNDUP(Übersicht!$J$4*E25/100,)</f>
        <v>0</v>
      </c>
      <c r="AC25" s="189">
        <f>ROUNDUP(Übersicht!$J$5*F25/100,)</f>
        <v>0</v>
      </c>
      <c r="AD25" s="189">
        <f>ROUNDUP(Übersicht!$J$6*G25/100,)</f>
        <v>0</v>
      </c>
      <c r="AE25" s="189">
        <f>ROUNDUP(Übersicht!$J$2*H25/100,)</f>
        <v>0</v>
      </c>
      <c r="AJ25" s="189">
        <f>ROUNDUP(Übersicht!$J$3*M25/100,)</f>
        <v>0</v>
      </c>
      <c r="AK25" s="189">
        <f>ROUNDUP(Übersicht!$J$4*N25/100,)</f>
        <v>0</v>
      </c>
      <c r="AL25" s="189">
        <f>ROUNDUP(Übersicht!$J$5*O25/100,)</f>
        <v>0</v>
      </c>
      <c r="AM25" s="189">
        <f>ROUNDUP(Übersicht!$J$6*P25/100,)</f>
        <v>0</v>
      </c>
      <c r="AN25" s="189">
        <f>ROUNDUP(Übersicht!$J$2*Q25/100,)</f>
        <v>0</v>
      </c>
    </row>
    <row r="26" spans="1:40" x14ac:dyDescent="0.2">
      <c r="A26" s="603" t="s">
        <v>121</v>
      </c>
      <c r="B26" s="561"/>
      <c r="C26" s="276"/>
      <c r="D26" s="223"/>
      <c r="E26" s="227"/>
      <c r="F26" s="224"/>
      <c r="G26" s="225"/>
      <c r="H26" s="226"/>
      <c r="I26" s="594"/>
      <c r="J26" s="603" t="s">
        <v>121</v>
      </c>
      <c r="K26" s="561"/>
      <c r="L26" s="276"/>
      <c r="M26" s="223"/>
      <c r="N26" s="227"/>
      <c r="O26" s="224"/>
      <c r="P26" s="225"/>
      <c r="Q26" s="226"/>
      <c r="R26" s="594"/>
      <c r="S26" s="594"/>
      <c r="T26" s="594"/>
      <c r="U26" s="594"/>
      <c r="V26" s="594"/>
      <c r="W26" s="594"/>
      <c r="X26" s="594"/>
      <c r="Y26" s="594"/>
      <c r="Z26" s="594"/>
      <c r="AA26" s="189">
        <f>ROUNDUP(Übersicht!$J$3*D26/100,)</f>
        <v>0</v>
      </c>
      <c r="AB26" s="189">
        <f>ROUNDUP(Übersicht!$J$4*E26/100,)</f>
        <v>0</v>
      </c>
      <c r="AC26" s="189">
        <f>ROUNDUP(Übersicht!$J$5*F26/100,)</f>
        <v>0</v>
      </c>
      <c r="AD26" s="189">
        <f>ROUNDUP(Übersicht!$J$6*G26/100,)</f>
        <v>0</v>
      </c>
      <c r="AE26" s="189">
        <f>ROUNDUP(Übersicht!$J$2*H26/100,)</f>
        <v>0</v>
      </c>
      <c r="AJ26" s="189">
        <f>ROUNDUP(Übersicht!$J$3*M26/100,)</f>
        <v>0</v>
      </c>
      <c r="AK26" s="189">
        <f>ROUNDUP(Übersicht!$J$4*N26/100,)</f>
        <v>0</v>
      </c>
      <c r="AL26" s="189">
        <f>ROUNDUP(Übersicht!$J$5*O26/100,)</f>
        <v>0</v>
      </c>
      <c r="AM26" s="189">
        <f>ROUNDUP(Übersicht!$J$6*P26/100,)</f>
        <v>0</v>
      </c>
      <c r="AN26" s="189">
        <f>ROUNDUP(Übersicht!$J$2*Q26/100,)</f>
        <v>0</v>
      </c>
    </row>
    <row r="27" spans="1:40" x14ac:dyDescent="0.2">
      <c r="A27" s="604" t="s">
        <v>122</v>
      </c>
      <c r="B27" s="562"/>
      <c r="C27" s="277"/>
      <c r="D27" s="215"/>
      <c r="E27" s="200"/>
      <c r="F27" s="201"/>
      <c r="G27" s="202"/>
      <c r="H27" s="203"/>
      <c r="I27" s="594"/>
      <c r="J27" s="604" t="s">
        <v>122</v>
      </c>
      <c r="K27" s="562"/>
      <c r="L27" s="277"/>
      <c r="M27" s="215"/>
      <c r="N27" s="200"/>
      <c r="O27" s="201"/>
      <c r="P27" s="202"/>
      <c r="Q27" s="203"/>
      <c r="R27" s="594"/>
      <c r="S27" s="594"/>
      <c r="T27" s="594"/>
      <c r="U27" s="594"/>
      <c r="V27" s="594"/>
      <c r="W27" s="594"/>
      <c r="X27" s="594"/>
      <c r="Y27" s="594"/>
      <c r="Z27" s="594"/>
      <c r="AA27" s="189">
        <f>ROUNDUP(Übersicht!$J$3*D27/100,)</f>
        <v>0</v>
      </c>
      <c r="AB27" s="189">
        <f>ROUNDUP(Übersicht!$J$4*E27/100,)</f>
        <v>0</v>
      </c>
      <c r="AC27" s="189">
        <f>ROUNDUP(Übersicht!$J$5*F27/100,)</f>
        <v>0</v>
      </c>
      <c r="AD27" s="189">
        <f>ROUNDUP(Übersicht!$J$6*G27/100,)</f>
        <v>0</v>
      </c>
      <c r="AE27" s="189">
        <f>ROUNDUP(Übersicht!$J$2*H27/100,)</f>
        <v>0</v>
      </c>
      <c r="AJ27" s="189">
        <f>ROUNDUP(Übersicht!$J$3*M27/100,)</f>
        <v>0</v>
      </c>
      <c r="AK27" s="189">
        <f>ROUNDUP(Übersicht!$J$4*N27/100,)</f>
        <v>0</v>
      </c>
      <c r="AL27" s="189">
        <f>ROUNDUP(Übersicht!$J$5*O27/100,)</f>
        <v>0</v>
      </c>
      <c r="AM27" s="189">
        <f>ROUNDUP(Übersicht!$J$6*P27/100,)</f>
        <v>0</v>
      </c>
      <c r="AN27" s="189">
        <f>ROUNDUP(Übersicht!$J$2*Q27/100,)</f>
        <v>0</v>
      </c>
    </row>
    <row r="28" spans="1:40" x14ac:dyDescent="0.2">
      <c r="A28" s="603" t="s">
        <v>126</v>
      </c>
      <c r="B28" s="563"/>
      <c r="C28" s="276"/>
      <c r="D28" s="223"/>
      <c r="E28" s="227"/>
      <c r="F28" s="224"/>
      <c r="G28" s="225"/>
      <c r="H28" s="226"/>
      <c r="I28" s="594"/>
      <c r="J28" s="603" t="s">
        <v>126</v>
      </c>
      <c r="K28" s="563"/>
      <c r="L28" s="276"/>
      <c r="M28" s="223"/>
      <c r="N28" s="227"/>
      <c r="O28" s="224"/>
      <c r="P28" s="225"/>
      <c r="Q28" s="226"/>
      <c r="R28" s="594"/>
      <c r="S28" s="594"/>
      <c r="T28" s="594"/>
      <c r="U28" s="594"/>
      <c r="V28" s="594"/>
      <c r="W28" s="594"/>
      <c r="X28" s="594"/>
      <c r="Y28" s="594"/>
      <c r="Z28" s="594"/>
      <c r="AA28" s="189">
        <f>ROUNDUP(Übersicht!$J$3*D28/100,)</f>
        <v>0</v>
      </c>
      <c r="AB28" s="189">
        <f>ROUNDUP(Übersicht!$J$4*E28/100,)</f>
        <v>0</v>
      </c>
      <c r="AC28" s="189">
        <f>ROUNDUP(Übersicht!$J$5*F28/100,)</f>
        <v>0</v>
      </c>
      <c r="AD28" s="189">
        <f>ROUNDUP(Übersicht!$J$6*G28/100,)</f>
        <v>0</v>
      </c>
      <c r="AE28" s="189">
        <f>ROUNDUP(Übersicht!$J$2*H28/100,)</f>
        <v>0</v>
      </c>
      <c r="AJ28" s="189">
        <f>ROUNDUP(Übersicht!$J$3*M28/100,)</f>
        <v>0</v>
      </c>
      <c r="AK28" s="189">
        <f>ROUNDUP(Übersicht!$J$4*N28/100,)</f>
        <v>0</v>
      </c>
      <c r="AL28" s="189">
        <f>ROUNDUP(Übersicht!$J$5*O28/100,)</f>
        <v>0</v>
      </c>
      <c r="AM28" s="189">
        <f>ROUNDUP(Übersicht!$J$6*P28/100,)</f>
        <v>0</v>
      </c>
      <c r="AN28" s="189">
        <f>ROUNDUP(Übersicht!$J$2*Q28/100,)</f>
        <v>0</v>
      </c>
    </row>
    <row r="29" spans="1:40" x14ac:dyDescent="0.2">
      <c r="A29" s="604" t="s">
        <v>123</v>
      </c>
      <c r="B29" s="562"/>
      <c r="C29" s="277"/>
      <c r="D29" s="215"/>
      <c r="E29" s="200"/>
      <c r="F29" s="201"/>
      <c r="G29" s="202"/>
      <c r="H29" s="203"/>
      <c r="I29" s="594"/>
      <c r="J29" s="604" t="s">
        <v>123</v>
      </c>
      <c r="K29" s="562"/>
      <c r="L29" s="277"/>
      <c r="M29" s="215"/>
      <c r="N29" s="200"/>
      <c r="O29" s="201"/>
      <c r="P29" s="202"/>
      <c r="Q29" s="203"/>
      <c r="R29" s="594"/>
      <c r="S29" s="594"/>
      <c r="T29" s="594"/>
      <c r="U29" s="594"/>
      <c r="V29" s="594"/>
      <c r="W29" s="594"/>
      <c r="X29" s="594"/>
      <c r="Y29" s="594"/>
      <c r="Z29" s="594"/>
      <c r="AA29" s="189">
        <f>ROUNDUP(Übersicht!$J$3*D29/100,)</f>
        <v>0</v>
      </c>
      <c r="AB29" s="189">
        <f>ROUNDUP(Übersicht!$J$4*E29/100,)</f>
        <v>0</v>
      </c>
      <c r="AC29" s="189">
        <f>ROUNDUP(Übersicht!$J$5*F29/100,)</f>
        <v>0</v>
      </c>
      <c r="AD29" s="189">
        <f>ROUNDUP(Übersicht!$J$6*G29/100,)</f>
        <v>0</v>
      </c>
      <c r="AE29" s="189">
        <f>ROUNDUP(Übersicht!$J$2*H29/100,)</f>
        <v>0</v>
      </c>
      <c r="AJ29" s="189">
        <f>ROUNDUP(Übersicht!$J$3*M29/100,)</f>
        <v>0</v>
      </c>
      <c r="AK29" s="189">
        <f>ROUNDUP(Übersicht!$J$4*N29/100,)</f>
        <v>0</v>
      </c>
      <c r="AL29" s="189">
        <f>ROUNDUP(Übersicht!$J$5*O29/100,)</f>
        <v>0</v>
      </c>
      <c r="AM29" s="189">
        <f>ROUNDUP(Übersicht!$J$6*P29/100,)</f>
        <v>0</v>
      </c>
      <c r="AN29" s="189">
        <f>ROUNDUP(Übersicht!$J$2*Q29/100,)</f>
        <v>0</v>
      </c>
    </row>
    <row r="30" spans="1:40" x14ac:dyDescent="0.2">
      <c r="A30" s="603" t="s">
        <v>124</v>
      </c>
      <c r="B30" s="563"/>
      <c r="C30" s="276"/>
      <c r="D30" s="223"/>
      <c r="E30" s="227"/>
      <c r="F30" s="224"/>
      <c r="G30" s="225"/>
      <c r="H30" s="226"/>
      <c r="I30" s="594"/>
      <c r="J30" s="603" t="s">
        <v>124</v>
      </c>
      <c r="K30" s="563"/>
      <c r="L30" s="276"/>
      <c r="M30" s="223"/>
      <c r="N30" s="227"/>
      <c r="O30" s="224"/>
      <c r="P30" s="225"/>
      <c r="Q30" s="226"/>
      <c r="R30" s="594"/>
      <c r="S30" s="594"/>
      <c r="T30" s="594"/>
      <c r="U30" s="594"/>
      <c r="V30" s="594"/>
      <c r="W30" s="594"/>
      <c r="X30" s="594"/>
      <c r="Y30" s="594"/>
      <c r="Z30" s="594"/>
      <c r="AA30" s="189">
        <f>ROUNDUP(Übersicht!$J$3*D30/100,)</f>
        <v>0</v>
      </c>
      <c r="AB30" s="189">
        <f>ROUNDUP(Übersicht!$J$4*E30/100,)</f>
        <v>0</v>
      </c>
      <c r="AC30" s="189">
        <f>ROUNDUP(Übersicht!$J$5*F30/100,)</f>
        <v>0</v>
      </c>
      <c r="AD30" s="189">
        <f>ROUNDUP(Übersicht!$J$6*G30/100,)</f>
        <v>0</v>
      </c>
      <c r="AE30" s="189">
        <f>ROUNDUP(Übersicht!$J$2*H30/100,)</f>
        <v>0</v>
      </c>
      <c r="AJ30" s="189">
        <f>ROUNDUP(Übersicht!$J$3*M30/100,)</f>
        <v>0</v>
      </c>
      <c r="AK30" s="189">
        <f>ROUNDUP(Übersicht!$J$4*N30/100,)</f>
        <v>0</v>
      </c>
      <c r="AL30" s="189">
        <f>ROUNDUP(Übersicht!$J$5*O30/100,)</f>
        <v>0</v>
      </c>
      <c r="AM30" s="189">
        <f>ROUNDUP(Übersicht!$J$6*P30/100,)</f>
        <v>0</v>
      </c>
      <c r="AN30" s="189">
        <f>ROUNDUP(Übersicht!$J$2*Q30/100,)</f>
        <v>0</v>
      </c>
    </row>
    <row r="31" spans="1:40" ht="13.5" thickBot="1" x14ac:dyDescent="0.25">
      <c r="A31" s="605" t="s">
        <v>125</v>
      </c>
      <c r="B31" s="558"/>
      <c r="C31" s="278"/>
      <c r="D31" s="228"/>
      <c r="E31" s="229"/>
      <c r="F31" s="230"/>
      <c r="G31" s="231"/>
      <c r="H31" s="232"/>
      <c r="I31" s="594"/>
      <c r="J31" s="605" t="s">
        <v>125</v>
      </c>
      <c r="K31" s="558"/>
      <c r="L31" s="278"/>
      <c r="M31" s="228"/>
      <c r="N31" s="229"/>
      <c r="O31" s="230"/>
      <c r="P31" s="231"/>
      <c r="Q31" s="232"/>
      <c r="R31" s="594"/>
      <c r="S31" s="594"/>
      <c r="T31" s="594"/>
      <c r="U31" s="594"/>
      <c r="V31" s="594"/>
      <c r="W31" s="594"/>
      <c r="X31" s="594"/>
      <c r="Y31" s="594"/>
      <c r="Z31" s="594"/>
      <c r="AA31" s="189">
        <f>ROUNDUP(Übersicht!$J$3*D31/100,)</f>
        <v>0</v>
      </c>
      <c r="AB31" s="189">
        <f>ROUNDUP(Übersicht!$J$4*E31/100,)</f>
        <v>0</v>
      </c>
      <c r="AC31" s="189">
        <f>ROUNDUP(Übersicht!$J$5*F31/100,)</f>
        <v>0</v>
      </c>
      <c r="AD31" s="189">
        <f>ROUNDUP(Übersicht!$J$6*G31/100,)</f>
        <v>0</v>
      </c>
      <c r="AE31" s="189">
        <f>ROUNDUP(Übersicht!$J$2*H31/100,)</f>
        <v>0</v>
      </c>
      <c r="AJ31" s="189">
        <f>ROUNDUP(Übersicht!$J$3*M31/100,)</f>
        <v>0</v>
      </c>
      <c r="AK31" s="189">
        <f>ROUNDUP(Übersicht!$J$4*N31/100,)</f>
        <v>0</v>
      </c>
      <c r="AL31" s="189">
        <f>ROUNDUP(Übersicht!$J$5*O31/100,)</f>
        <v>0</v>
      </c>
      <c r="AM31" s="189">
        <f>ROUNDUP(Übersicht!$J$6*P31/100,)</f>
        <v>0</v>
      </c>
      <c r="AN31" s="189">
        <f>ROUNDUP(Übersicht!$J$2*Q31/100,)</f>
        <v>0</v>
      </c>
    </row>
    <row r="32" spans="1:40" ht="13.5" thickBot="1" x14ac:dyDescent="0.25">
      <c r="A32" s="531" t="s">
        <v>72</v>
      </c>
      <c r="B32" s="557">
        <f>SUM(B25:B31)</f>
        <v>0</v>
      </c>
      <c r="C32" s="425">
        <f>SUM(C25:C31)</f>
        <v>0</v>
      </c>
      <c r="D32" s="459">
        <f t="shared" ref="D32:H32" si="17">SUM(D25:D31)/100</f>
        <v>0</v>
      </c>
      <c r="E32" s="458">
        <f t="shared" si="17"/>
        <v>0</v>
      </c>
      <c r="F32" s="457">
        <f t="shared" si="17"/>
        <v>0</v>
      </c>
      <c r="G32" s="460">
        <f t="shared" si="17"/>
        <v>0</v>
      </c>
      <c r="H32" s="461">
        <f t="shared" si="17"/>
        <v>0</v>
      </c>
      <c r="I32" s="594"/>
      <c r="J32" s="531" t="s">
        <v>72</v>
      </c>
      <c r="K32" s="557">
        <f>SUM(K25:K31)</f>
        <v>0</v>
      </c>
      <c r="L32" s="425">
        <f>SUM(L25:L31)</f>
        <v>0</v>
      </c>
      <c r="M32" s="459">
        <f t="shared" ref="M32:Q32" si="18">SUM(M25:M31)/100</f>
        <v>0</v>
      </c>
      <c r="N32" s="458">
        <f t="shared" si="18"/>
        <v>0</v>
      </c>
      <c r="O32" s="457">
        <f t="shared" si="18"/>
        <v>0</v>
      </c>
      <c r="P32" s="460">
        <f t="shared" si="18"/>
        <v>0</v>
      </c>
      <c r="Q32" s="461">
        <f t="shared" si="18"/>
        <v>0</v>
      </c>
      <c r="R32" s="594"/>
      <c r="S32" s="594"/>
      <c r="T32" s="594"/>
      <c r="U32" s="594"/>
      <c r="V32" s="594"/>
      <c r="W32" s="594"/>
      <c r="X32" s="594"/>
      <c r="Y32" s="594"/>
      <c r="Z32" s="594"/>
      <c r="AA32" s="601">
        <f>SUM(AA25:AA31)</f>
        <v>0</v>
      </c>
      <c r="AB32" s="601">
        <f t="shared" ref="AB32" si="19">SUM(AB25:AB31)</f>
        <v>0</v>
      </c>
      <c r="AC32" s="601">
        <f t="shared" ref="AC32" si="20">SUM(AC25:AC31)</f>
        <v>0</v>
      </c>
      <c r="AD32" s="601">
        <f t="shared" ref="AD32" si="21">SUM(AD25:AD31)</f>
        <v>0</v>
      </c>
      <c r="AE32" s="601">
        <f t="shared" ref="AE32" si="22">SUM(AE25:AE31)</f>
        <v>0</v>
      </c>
      <c r="AJ32" s="601">
        <f>SUM(AJ25:AJ31)</f>
        <v>0</v>
      </c>
      <c r="AK32" s="601">
        <f t="shared" ref="AK32" si="23">SUM(AK25:AK31)</f>
        <v>0</v>
      </c>
      <c r="AL32" s="601">
        <f t="shared" ref="AL32" si="24">SUM(AL25:AL31)</f>
        <v>0</v>
      </c>
      <c r="AM32" s="601">
        <f t="shared" ref="AM32" si="25">SUM(AM25:AM31)</f>
        <v>0</v>
      </c>
      <c r="AN32" s="601">
        <f t="shared" ref="AN32" si="26">SUM(AN25:AN31)</f>
        <v>0</v>
      </c>
    </row>
    <row r="33" spans="1:31" ht="13.5" thickBot="1" x14ac:dyDescent="0.25">
      <c r="A33" s="594"/>
      <c r="B33" s="594"/>
      <c r="C33" s="594"/>
      <c r="D33" s="594"/>
      <c r="E33" s="594"/>
      <c r="F33" s="594"/>
      <c r="G33" s="594"/>
      <c r="H33" s="594"/>
      <c r="I33" s="594"/>
      <c r="J33" s="594"/>
      <c r="K33" s="594"/>
      <c r="L33" s="594"/>
      <c r="M33" s="594"/>
      <c r="N33" s="594"/>
      <c r="O33" s="594"/>
      <c r="P33" s="594"/>
      <c r="Q33" s="594"/>
      <c r="R33" s="594"/>
      <c r="S33" s="594"/>
      <c r="T33" s="594"/>
      <c r="U33" s="594"/>
      <c r="V33" s="594"/>
      <c r="W33" s="594"/>
      <c r="X33" s="594"/>
      <c r="Y33" s="594"/>
      <c r="Z33" s="594"/>
    </row>
    <row r="34" spans="1:31" ht="13.5" thickBot="1" x14ac:dyDescent="0.25">
      <c r="A34" s="748" t="str">
        <f ca="1">"Itemset 7 - "&amp;IF(Übersicht!G20=0,"kein Name eingetragen",INDIRECT("Übersicht!G26"))</f>
        <v>Itemset 7 - kein Name eingetragen</v>
      </c>
      <c r="B34" s="749"/>
      <c r="C34" s="749"/>
      <c r="D34" s="749"/>
      <c r="E34" s="749"/>
      <c r="F34" s="749"/>
      <c r="G34" s="749"/>
      <c r="H34" s="750"/>
      <c r="I34" s="594"/>
      <c r="J34" s="594"/>
      <c r="K34" s="594"/>
      <c r="L34" s="594"/>
      <c r="M34" s="594"/>
      <c r="N34" s="594"/>
      <c r="O34" s="594"/>
      <c r="P34" s="594"/>
      <c r="Q34" s="594"/>
      <c r="R34" s="594"/>
      <c r="S34" s="594"/>
      <c r="T34" s="594"/>
      <c r="U34" s="594"/>
      <c r="V34" s="594"/>
      <c r="W34" s="594"/>
      <c r="X34" s="594"/>
      <c r="Y34" s="594"/>
      <c r="Z34" s="594"/>
    </row>
    <row r="35" spans="1:31" ht="13.5" thickBot="1" x14ac:dyDescent="0.25">
      <c r="A35" s="235" t="s">
        <v>119</v>
      </c>
      <c r="B35" s="559" t="s">
        <v>4</v>
      </c>
      <c r="C35" s="216" t="s">
        <v>49</v>
      </c>
      <c r="D35" s="395" t="s">
        <v>88</v>
      </c>
      <c r="E35" s="396" t="s">
        <v>112</v>
      </c>
      <c r="F35" s="397" t="s">
        <v>113</v>
      </c>
      <c r="G35" s="398" t="s">
        <v>114</v>
      </c>
      <c r="H35" s="399" t="s">
        <v>92</v>
      </c>
      <c r="I35" s="594"/>
      <c r="J35" s="594"/>
      <c r="K35" s="594"/>
      <c r="L35" s="594"/>
      <c r="M35" s="594"/>
      <c r="N35" s="594"/>
      <c r="O35" s="594"/>
      <c r="P35" s="594"/>
      <c r="Q35" s="594"/>
      <c r="R35" s="594"/>
      <c r="S35" s="594"/>
      <c r="T35" s="594"/>
      <c r="U35" s="594"/>
      <c r="V35" s="594"/>
      <c r="W35" s="594"/>
      <c r="X35" s="594"/>
      <c r="Y35" s="594"/>
      <c r="Z35" s="594"/>
    </row>
    <row r="36" spans="1:31" x14ac:dyDescent="0.2">
      <c r="A36" s="602" t="s">
        <v>120</v>
      </c>
      <c r="B36" s="560"/>
      <c r="C36" s="275"/>
      <c r="D36" s="217"/>
      <c r="E36" s="196"/>
      <c r="F36" s="197"/>
      <c r="G36" s="198"/>
      <c r="H36" s="199"/>
      <c r="I36" s="594"/>
      <c r="J36" s="594"/>
      <c r="K36" s="594"/>
      <c r="L36" s="594"/>
      <c r="M36" s="594"/>
      <c r="N36" s="594"/>
      <c r="O36" s="594"/>
      <c r="P36" s="594"/>
      <c r="Q36" s="594"/>
      <c r="R36" s="594"/>
      <c r="S36" s="594"/>
      <c r="T36" s="594"/>
      <c r="U36" s="594"/>
      <c r="V36" s="594"/>
      <c r="W36" s="594"/>
      <c r="X36" s="594"/>
      <c r="Y36" s="594"/>
      <c r="Z36" s="594"/>
      <c r="AA36" s="189">
        <f>ROUNDUP(Übersicht!$J$3*D36/100,)</f>
        <v>0</v>
      </c>
      <c r="AB36" s="189">
        <f>ROUNDUP(Übersicht!$J$4*E36/100,)</f>
        <v>0</v>
      </c>
      <c r="AC36" s="189">
        <f>ROUNDUP(Übersicht!$J$5*F36/100,)</f>
        <v>0</v>
      </c>
      <c r="AD36" s="189">
        <f>ROUNDUP(Übersicht!$J$6*G36/100,)</f>
        <v>0</v>
      </c>
      <c r="AE36" s="189">
        <f>ROUNDUP(Übersicht!$J$2*H36/100,)</f>
        <v>0</v>
      </c>
    </row>
    <row r="37" spans="1:31" x14ac:dyDescent="0.2">
      <c r="A37" s="603" t="s">
        <v>121</v>
      </c>
      <c r="B37" s="561"/>
      <c r="C37" s="276"/>
      <c r="D37" s="223"/>
      <c r="E37" s="227"/>
      <c r="F37" s="224"/>
      <c r="G37" s="225"/>
      <c r="H37" s="226"/>
      <c r="I37" s="594"/>
      <c r="J37" s="594"/>
      <c r="K37" s="594"/>
      <c r="L37" s="594"/>
      <c r="M37" s="594"/>
      <c r="N37" s="594"/>
      <c r="O37" s="594"/>
      <c r="P37" s="594"/>
      <c r="Q37" s="594"/>
      <c r="R37" s="594"/>
      <c r="S37" s="594"/>
      <c r="T37" s="594"/>
      <c r="U37" s="594"/>
      <c r="V37" s="594"/>
      <c r="W37" s="594"/>
      <c r="X37" s="594"/>
      <c r="Y37" s="594"/>
      <c r="Z37" s="594"/>
      <c r="AA37" s="189">
        <f>ROUNDUP(Übersicht!$J$3*D37/100,)</f>
        <v>0</v>
      </c>
      <c r="AB37" s="189">
        <f>ROUNDUP(Übersicht!$J$4*E37/100,)</f>
        <v>0</v>
      </c>
      <c r="AC37" s="189">
        <f>ROUNDUP(Übersicht!$J$5*F37/100,)</f>
        <v>0</v>
      </c>
      <c r="AD37" s="189">
        <f>ROUNDUP(Übersicht!$J$6*G37/100,)</f>
        <v>0</v>
      </c>
      <c r="AE37" s="189">
        <f>ROUNDUP(Übersicht!$J$2*H37/100,)</f>
        <v>0</v>
      </c>
    </row>
    <row r="38" spans="1:31" x14ac:dyDescent="0.2">
      <c r="A38" s="604" t="s">
        <v>122</v>
      </c>
      <c r="B38" s="562"/>
      <c r="C38" s="277"/>
      <c r="D38" s="215"/>
      <c r="E38" s="200"/>
      <c r="F38" s="201"/>
      <c r="G38" s="202"/>
      <c r="H38" s="203"/>
      <c r="I38" s="594"/>
      <c r="J38" s="594"/>
      <c r="K38" s="594"/>
      <c r="L38" s="594"/>
      <c r="M38" s="594"/>
      <c r="N38" s="594"/>
      <c r="O38" s="594"/>
      <c r="P38" s="594"/>
      <c r="Q38" s="594"/>
      <c r="R38" s="594"/>
      <c r="S38" s="594"/>
      <c r="T38" s="594"/>
      <c r="U38" s="594"/>
      <c r="V38" s="594"/>
      <c r="W38" s="594"/>
      <c r="X38" s="594"/>
      <c r="Y38" s="594"/>
      <c r="Z38" s="594"/>
      <c r="AA38" s="189">
        <f>ROUNDUP(Übersicht!$J$3*D38/100,)</f>
        <v>0</v>
      </c>
      <c r="AB38" s="189">
        <f>ROUNDUP(Übersicht!$J$4*E38/100,)</f>
        <v>0</v>
      </c>
      <c r="AC38" s="189">
        <f>ROUNDUP(Übersicht!$J$5*F38/100,)</f>
        <v>0</v>
      </c>
      <c r="AD38" s="189">
        <f>ROUNDUP(Übersicht!$J$6*G38/100,)</f>
        <v>0</v>
      </c>
      <c r="AE38" s="189">
        <f>ROUNDUP(Übersicht!$J$2*H38/100,)</f>
        <v>0</v>
      </c>
    </row>
    <row r="39" spans="1:31" x14ac:dyDescent="0.2">
      <c r="A39" s="603" t="s">
        <v>126</v>
      </c>
      <c r="B39" s="563"/>
      <c r="C39" s="276"/>
      <c r="D39" s="223"/>
      <c r="E39" s="227"/>
      <c r="F39" s="224"/>
      <c r="G39" s="225"/>
      <c r="H39" s="226"/>
      <c r="I39" s="594"/>
      <c r="J39" s="594"/>
      <c r="K39" s="594"/>
      <c r="L39" s="594"/>
      <c r="M39" s="594"/>
      <c r="N39" s="594"/>
      <c r="O39" s="594"/>
      <c r="P39" s="594"/>
      <c r="Q39" s="594"/>
      <c r="R39" s="594"/>
      <c r="S39" s="594"/>
      <c r="T39" s="594"/>
      <c r="U39" s="594"/>
      <c r="V39" s="594"/>
      <c r="W39" s="594"/>
      <c r="X39" s="594"/>
      <c r="Y39" s="594"/>
      <c r="Z39" s="594"/>
      <c r="AA39" s="189">
        <f>ROUNDUP(Übersicht!$J$3*D39/100,)</f>
        <v>0</v>
      </c>
      <c r="AB39" s="189">
        <f>ROUNDUP(Übersicht!$J$4*E39/100,)</f>
        <v>0</v>
      </c>
      <c r="AC39" s="189">
        <f>ROUNDUP(Übersicht!$J$5*F39/100,)</f>
        <v>0</v>
      </c>
      <c r="AD39" s="189">
        <f>ROUNDUP(Übersicht!$J$6*G39/100,)</f>
        <v>0</v>
      </c>
      <c r="AE39" s="189">
        <f>ROUNDUP(Übersicht!$J$2*H39/100,)</f>
        <v>0</v>
      </c>
    </row>
    <row r="40" spans="1:31" x14ac:dyDescent="0.2">
      <c r="A40" s="604" t="s">
        <v>123</v>
      </c>
      <c r="B40" s="562"/>
      <c r="C40" s="277"/>
      <c r="D40" s="215"/>
      <c r="E40" s="200"/>
      <c r="F40" s="201"/>
      <c r="G40" s="202"/>
      <c r="H40" s="203"/>
      <c r="I40" s="594"/>
      <c r="J40" s="594"/>
      <c r="K40" s="594"/>
      <c r="L40" s="594"/>
      <c r="M40" s="594"/>
      <c r="N40" s="594"/>
      <c r="O40" s="594"/>
      <c r="P40" s="594"/>
      <c r="Q40" s="594"/>
      <c r="R40" s="594"/>
      <c r="S40" s="594"/>
      <c r="T40" s="594"/>
      <c r="U40" s="594"/>
      <c r="V40" s="594"/>
      <c r="W40" s="594"/>
      <c r="X40" s="594"/>
      <c r="Y40" s="594"/>
      <c r="Z40" s="594"/>
      <c r="AA40" s="189">
        <f>ROUNDUP(Übersicht!$J$3*D40/100,)</f>
        <v>0</v>
      </c>
      <c r="AB40" s="189">
        <f>ROUNDUP(Übersicht!$J$4*E40/100,)</f>
        <v>0</v>
      </c>
      <c r="AC40" s="189">
        <f>ROUNDUP(Übersicht!$J$5*F40/100,)</f>
        <v>0</v>
      </c>
      <c r="AD40" s="189">
        <f>ROUNDUP(Übersicht!$J$6*G40/100,)</f>
        <v>0</v>
      </c>
      <c r="AE40" s="189">
        <f>ROUNDUP(Übersicht!$J$2*H40/100,)</f>
        <v>0</v>
      </c>
    </row>
    <row r="41" spans="1:31" x14ac:dyDescent="0.2">
      <c r="A41" s="603" t="s">
        <v>124</v>
      </c>
      <c r="B41" s="563"/>
      <c r="C41" s="276"/>
      <c r="D41" s="223"/>
      <c r="E41" s="227"/>
      <c r="F41" s="224"/>
      <c r="G41" s="225"/>
      <c r="H41" s="226"/>
      <c r="I41" s="594"/>
      <c r="J41" s="594"/>
      <c r="K41" s="594"/>
      <c r="L41" s="594"/>
      <c r="M41" s="594"/>
      <c r="N41" s="594"/>
      <c r="O41" s="594"/>
      <c r="P41" s="594"/>
      <c r="Q41" s="594"/>
      <c r="R41" s="594"/>
      <c r="S41" s="594"/>
      <c r="T41" s="594"/>
      <c r="U41" s="594"/>
      <c r="V41" s="594"/>
      <c r="W41" s="594"/>
      <c r="X41" s="594"/>
      <c r="Y41" s="594"/>
      <c r="Z41" s="594"/>
      <c r="AA41" s="189">
        <f>ROUNDUP(Übersicht!$J$3*D41/100,)</f>
        <v>0</v>
      </c>
      <c r="AB41" s="189">
        <f>ROUNDUP(Übersicht!$J$4*E41/100,)</f>
        <v>0</v>
      </c>
      <c r="AC41" s="189">
        <f>ROUNDUP(Übersicht!$J$5*F41/100,)</f>
        <v>0</v>
      </c>
      <c r="AD41" s="189">
        <f>ROUNDUP(Übersicht!$J$6*G41/100,)</f>
        <v>0</v>
      </c>
      <c r="AE41" s="189">
        <f>ROUNDUP(Übersicht!$J$2*H41/100,)</f>
        <v>0</v>
      </c>
    </row>
    <row r="42" spans="1:31" ht="13.5" thickBot="1" x14ac:dyDescent="0.25">
      <c r="A42" s="605" t="s">
        <v>125</v>
      </c>
      <c r="B42" s="558"/>
      <c r="C42" s="278"/>
      <c r="D42" s="228"/>
      <c r="E42" s="229"/>
      <c r="F42" s="230"/>
      <c r="G42" s="231"/>
      <c r="H42" s="232"/>
      <c r="I42" s="594"/>
      <c r="J42" s="594"/>
      <c r="K42" s="594"/>
      <c r="L42" s="594"/>
      <c r="M42" s="594"/>
      <c r="N42" s="594"/>
      <c r="O42" s="594"/>
      <c r="P42" s="594"/>
      <c r="Q42" s="594"/>
      <c r="R42" s="594"/>
      <c r="S42" s="594"/>
      <c r="T42" s="594"/>
      <c r="U42" s="594"/>
      <c r="V42" s="594"/>
      <c r="W42" s="594"/>
      <c r="X42" s="594"/>
      <c r="Y42" s="594"/>
      <c r="Z42" s="594"/>
      <c r="AA42" s="189">
        <f>ROUNDUP(Übersicht!$J$3*D42/100,)</f>
        <v>0</v>
      </c>
      <c r="AB42" s="189">
        <f>ROUNDUP(Übersicht!$J$4*E42/100,)</f>
        <v>0</v>
      </c>
      <c r="AC42" s="189">
        <f>ROUNDUP(Übersicht!$J$5*F42/100,)</f>
        <v>0</v>
      </c>
      <c r="AD42" s="189">
        <f>ROUNDUP(Übersicht!$J$6*G42/100,)</f>
        <v>0</v>
      </c>
      <c r="AE42" s="189">
        <f>ROUNDUP(Übersicht!$J$2*H42/100,)</f>
        <v>0</v>
      </c>
    </row>
    <row r="43" spans="1:31" ht="13.5" thickBot="1" x14ac:dyDescent="0.25">
      <c r="A43" s="531" t="s">
        <v>72</v>
      </c>
      <c r="B43" s="557">
        <f>SUM(B36:B42)</f>
        <v>0</v>
      </c>
      <c r="C43" s="425">
        <f>SUM(C36:C42)</f>
        <v>0</v>
      </c>
      <c r="D43" s="459">
        <f t="shared" ref="D43:H43" si="27">SUM(D36:D42)/100</f>
        <v>0</v>
      </c>
      <c r="E43" s="458">
        <f t="shared" si="27"/>
        <v>0</v>
      </c>
      <c r="F43" s="457">
        <f t="shared" si="27"/>
        <v>0</v>
      </c>
      <c r="G43" s="460">
        <f t="shared" si="27"/>
        <v>0</v>
      </c>
      <c r="H43" s="461">
        <f t="shared" si="27"/>
        <v>0</v>
      </c>
      <c r="I43" s="594"/>
      <c r="J43" s="594"/>
      <c r="K43" s="594"/>
      <c r="L43" s="594"/>
      <c r="M43" s="594"/>
      <c r="N43" s="594"/>
      <c r="O43" s="594"/>
      <c r="P43" s="594"/>
      <c r="Q43" s="594"/>
      <c r="R43" s="594"/>
      <c r="S43" s="594"/>
      <c r="T43" s="594"/>
      <c r="U43" s="594"/>
      <c r="V43" s="594"/>
      <c r="W43" s="594"/>
      <c r="X43" s="594"/>
      <c r="Y43" s="594"/>
      <c r="Z43" s="594"/>
      <c r="AA43" s="601">
        <f>SUM(AA36:AA42)</f>
        <v>0</v>
      </c>
      <c r="AB43" s="601">
        <f t="shared" ref="AB43" si="28">SUM(AB36:AB42)</f>
        <v>0</v>
      </c>
      <c r="AC43" s="601">
        <f t="shared" ref="AC43" si="29">SUM(AC36:AC42)</f>
        <v>0</v>
      </c>
      <c r="AD43" s="601">
        <f t="shared" ref="AD43" si="30">SUM(AD36:AD42)</f>
        <v>0</v>
      </c>
      <c r="AE43" s="601">
        <f t="shared" ref="AE43" si="31">SUM(AE36:AE42)</f>
        <v>0</v>
      </c>
    </row>
    <row r="44" spans="1:31" x14ac:dyDescent="0.2">
      <c r="A44" s="594"/>
      <c r="B44" s="594"/>
      <c r="C44" s="594"/>
      <c r="D44" s="594"/>
      <c r="E44" s="594"/>
      <c r="F44" s="594"/>
      <c r="G44" s="594"/>
      <c r="H44" s="594"/>
      <c r="I44" s="594"/>
      <c r="J44" s="594"/>
      <c r="K44" s="594"/>
      <c r="L44" s="594"/>
      <c r="M44" s="594"/>
      <c r="N44" s="594"/>
      <c r="O44" s="594"/>
      <c r="P44" s="594"/>
      <c r="Q44" s="594"/>
      <c r="R44" s="594"/>
      <c r="S44" s="594"/>
      <c r="T44" s="594"/>
      <c r="U44" s="594"/>
      <c r="V44" s="594"/>
      <c r="W44" s="594"/>
      <c r="X44" s="594"/>
      <c r="Y44" s="594"/>
      <c r="Z44" s="594"/>
    </row>
    <row r="45" spans="1:31" x14ac:dyDescent="0.2">
      <c r="A45" s="594"/>
      <c r="B45" s="594"/>
      <c r="C45" s="594"/>
      <c r="D45" s="594"/>
      <c r="E45" s="594"/>
      <c r="F45" s="594"/>
      <c r="G45" s="594"/>
      <c r="H45" s="594"/>
      <c r="I45" s="594"/>
      <c r="J45" s="594"/>
      <c r="K45" s="594"/>
      <c r="L45" s="594"/>
      <c r="M45" s="594"/>
      <c r="N45" s="594"/>
      <c r="O45" s="594"/>
      <c r="P45" s="594"/>
      <c r="Q45" s="594"/>
      <c r="R45" s="594"/>
      <c r="S45" s="594"/>
      <c r="T45" s="594"/>
      <c r="U45" s="594"/>
      <c r="V45" s="594"/>
      <c r="W45" s="594"/>
      <c r="X45" s="594"/>
      <c r="Y45" s="594"/>
      <c r="Z45" s="594"/>
    </row>
    <row r="46" spans="1:31" x14ac:dyDescent="0.2">
      <c r="A46" s="594"/>
      <c r="B46" s="594"/>
      <c r="C46" s="594"/>
      <c r="D46" s="594"/>
      <c r="E46" s="594"/>
      <c r="F46" s="594"/>
      <c r="G46" s="594"/>
      <c r="H46" s="594"/>
      <c r="I46" s="594"/>
      <c r="J46" s="594"/>
      <c r="K46" s="594"/>
      <c r="L46" s="594"/>
      <c r="M46" s="594"/>
      <c r="N46" s="594"/>
      <c r="O46" s="594"/>
      <c r="P46" s="594"/>
      <c r="Q46" s="594"/>
      <c r="R46" s="594"/>
      <c r="S46" s="594"/>
      <c r="T46" s="594"/>
      <c r="U46" s="594"/>
      <c r="V46" s="594"/>
      <c r="W46" s="594"/>
      <c r="X46" s="594"/>
      <c r="Y46" s="594"/>
      <c r="Z46" s="594"/>
    </row>
    <row r="47" spans="1:31" x14ac:dyDescent="0.2">
      <c r="A47" s="594"/>
      <c r="B47" s="594"/>
      <c r="C47" s="594"/>
      <c r="D47" s="594"/>
      <c r="E47" s="594"/>
      <c r="F47" s="594"/>
      <c r="G47" s="594"/>
      <c r="H47" s="594"/>
      <c r="I47" s="594"/>
      <c r="J47" s="594"/>
      <c r="K47" s="594"/>
      <c r="L47" s="594"/>
      <c r="M47" s="594"/>
      <c r="N47" s="594"/>
      <c r="O47" s="594"/>
      <c r="P47" s="594"/>
      <c r="Q47" s="594"/>
      <c r="R47" s="594"/>
      <c r="S47" s="594"/>
      <c r="T47" s="594"/>
      <c r="U47" s="594"/>
      <c r="V47" s="594"/>
      <c r="W47" s="594"/>
      <c r="X47" s="594"/>
      <c r="Y47" s="594"/>
      <c r="Z47" s="594"/>
    </row>
    <row r="48" spans="1:31" x14ac:dyDescent="0.2">
      <c r="A48" s="594"/>
      <c r="B48" s="594"/>
      <c r="C48" s="594"/>
      <c r="D48" s="594"/>
      <c r="E48" s="594"/>
      <c r="F48" s="594"/>
      <c r="G48" s="594"/>
      <c r="H48" s="594"/>
      <c r="I48" s="594"/>
      <c r="J48" s="594"/>
      <c r="K48" s="594"/>
      <c r="L48" s="594"/>
      <c r="M48" s="594"/>
      <c r="N48" s="594"/>
      <c r="O48" s="594"/>
      <c r="P48" s="594"/>
      <c r="Q48" s="594"/>
      <c r="R48" s="594"/>
      <c r="S48" s="594"/>
      <c r="T48" s="594"/>
      <c r="U48" s="594"/>
      <c r="V48" s="594"/>
      <c r="W48" s="594"/>
      <c r="X48" s="594"/>
      <c r="Y48" s="594"/>
      <c r="Z48" s="594"/>
    </row>
    <row r="49" spans="1:26" x14ac:dyDescent="0.2">
      <c r="A49" s="594"/>
      <c r="B49" s="594"/>
      <c r="C49" s="594"/>
      <c r="D49" s="594"/>
      <c r="E49" s="594"/>
      <c r="F49" s="594"/>
      <c r="G49" s="594"/>
      <c r="H49" s="594"/>
      <c r="I49" s="594"/>
      <c r="J49" s="594"/>
      <c r="K49" s="594"/>
      <c r="L49" s="594"/>
      <c r="M49" s="594"/>
      <c r="N49" s="594"/>
      <c r="O49" s="594"/>
      <c r="P49" s="594"/>
      <c r="Q49" s="594"/>
      <c r="R49" s="594"/>
      <c r="S49" s="594"/>
      <c r="T49" s="594"/>
      <c r="U49" s="594"/>
      <c r="V49" s="594"/>
      <c r="W49" s="594"/>
      <c r="X49" s="594"/>
      <c r="Y49" s="594"/>
      <c r="Z49" s="594"/>
    </row>
    <row r="50" spans="1:26" x14ac:dyDescent="0.2">
      <c r="A50" s="594"/>
      <c r="B50" s="594"/>
      <c r="C50" s="594"/>
      <c r="D50" s="594"/>
      <c r="E50" s="594"/>
      <c r="F50" s="594"/>
      <c r="G50" s="594"/>
      <c r="H50" s="594"/>
      <c r="I50" s="594"/>
      <c r="J50" s="594"/>
      <c r="K50" s="594"/>
      <c r="L50" s="594"/>
      <c r="M50" s="594"/>
      <c r="N50" s="594"/>
      <c r="O50" s="594"/>
      <c r="P50" s="594"/>
      <c r="Q50" s="594"/>
      <c r="R50" s="594"/>
      <c r="S50" s="594"/>
      <c r="T50" s="594"/>
      <c r="U50" s="594"/>
      <c r="V50" s="594"/>
      <c r="W50" s="594"/>
      <c r="X50" s="594"/>
      <c r="Y50" s="594"/>
      <c r="Z50" s="594"/>
    </row>
    <row r="51" spans="1:26" x14ac:dyDescent="0.2">
      <c r="A51" s="594"/>
      <c r="B51" s="594"/>
      <c r="C51" s="594"/>
      <c r="D51" s="594"/>
      <c r="E51" s="594"/>
      <c r="F51" s="594"/>
      <c r="G51" s="594"/>
      <c r="H51" s="594"/>
      <c r="I51" s="594"/>
      <c r="J51" s="594"/>
      <c r="K51" s="594"/>
      <c r="L51" s="594"/>
      <c r="M51" s="594"/>
      <c r="N51" s="594"/>
      <c r="O51" s="594"/>
      <c r="P51" s="594"/>
      <c r="Q51" s="594"/>
      <c r="R51" s="594"/>
      <c r="S51" s="594"/>
      <c r="T51" s="594"/>
      <c r="U51" s="594"/>
      <c r="V51" s="594"/>
      <c r="W51" s="594"/>
      <c r="X51" s="594"/>
      <c r="Y51" s="594"/>
      <c r="Z51" s="594"/>
    </row>
    <row r="52" spans="1:26" x14ac:dyDescent="0.2">
      <c r="A52" s="594"/>
      <c r="B52" s="594"/>
      <c r="C52" s="594"/>
      <c r="D52" s="594"/>
      <c r="E52" s="594"/>
      <c r="F52" s="594"/>
      <c r="G52" s="594"/>
      <c r="H52" s="594"/>
      <c r="I52" s="594"/>
      <c r="J52" s="594"/>
      <c r="K52" s="594"/>
      <c r="L52" s="594"/>
      <c r="M52" s="594"/>
      <c r="N52" s="594"/>
      <c r="O52" s="594"/>
      <c r="P52" s="594"/>
      <c r="Q52" s="594"/>
      <c r="R52" s="594"/>
      <c r="S52" s="594"/>
      <c r="T52" s="594"/>
      <c r="U52" s="594"/>
      <c r="V52" s="594"/>
      <c r="W52" s="594"/>
      <c r="X52" s="594"/>
      <c r="Y52" s="594"/>
      <c r="Z52" s="594"/>
    </row>
    <row r="53" spans="1:26" x14ac:dyDescent="0.2">
      <c r="A53" s="594"/>
      <c r="B53" s="594"/>
      <c r="C53" s="594"/>
      <c r="D53" s="594"/>
      <c r="E53" s="594"/>
      <c r="F53" s="594"/>
      <c r="G53" s="594"/>
      <c r="H53" s="594"/>
      <c r="I53" s="594"/>
      <c r="J53" s="594"/>
      <c r="K53" s="594"/>
      <c r="L53" s="594"/>
      <c r="M53" s="594"/>
      <c r="N53" s="594"/>
      <c r="O53" s="594"/>
      <c r="P53" s="594"/>
      <c r="Q53" s="594"/>
      <c r="R53" s="594"/>
      <c r="S53" s="594"/>
      <c r="T53" s="594"/>
      <c r="U53" s="594"/>
      <c r="V53" s="594"/>
      <c r="W53" s="594"/>
      <c r="X53" s="594"/>
      <c r="Y53" s="594"/>
      <c r="Z53" s="594"/>
    </row>
    <row r="54" spans="1:26" x14ac:dyDescent="0.2">
      <c r="A54" s="594"/>
      <c r="B54" s="594"/>
      <c r="C54" s="594"/>
      <c r="D54" s="594"/>
      <c r="E54" s="594"/>
      <c r="F54" s="594"/>
      <c r="G54" s="594"/>
      <c r="H54" s="594"/>
      <c r="I54" s="594"/>
      <c r="J54" s="594"/>
      <c r="K54" s="594"/>
      <c r="L54" s="594"/>
      <c r="M54" s="594"/>
      <c r="N54" s="594"/>
      <c r="O54" s="594"/>
      <c r="P54" s="594"/>
      <c r="Q54" s="594"/>
      <c r="R54" s="594"/>
      <c r="S54" s="594"/>
      <c r="T54" s="594"/>
      <c r="U54" s="594"/>
      <c r="V54" s="594"/>
      <c r="W54" s="594"/>
      <c r="X54" s="594"/>
      <c r="Y54" s="594"/>
      <c r="Z54" s="594"/>
    </row>
    <row r="55" spans="1:26" x14ac:dyDescent="0.2">
      <c r="A55" s="594"/>
      <c r="B55" s="594"/>
      <c r="C55" s="594"/>
      <c r="D55" s="594"/>
      <c r="E55" s="594"/>
      <c r="F55" s="594"/>
      <c r="G55" s="594"/>
      <c r="H55" s="594"/>
      <c r="I55" s="594"/>
      <c r="J55" s="594"/>
      <c r="K55" s="594"/>
      <c r="L55" s="594"/>
      <c r="M55" s="594"/>
      <c r="N55" s="594"/>
      <c r="O55" s="594"/>
      <c r="P55" s="594"/>
      <c r="Q55" s="594"/>
      <c r="R55" s="594"/>
      <c r="S55" s="594"/>
      <c r="T55" s="594"/>
      <c r="U55" s="594"/>
      <c r="V55" s="594"/>
      <c r="W55" s="594"/>
      <c r="X55" s="594"/>
      <c r="Y55" s="594"/>
      <c r="Z55" s="594"/>
    </row>
    <row r="56" spans="1:26" x14ac:dyDescent="0.2">
      <c r="A56" s="594"/>
      <c r="B56" s="594"/>
      <c r="C56" s="594"/>
      <c r="D56" s="594"/>
      <c r="E56" s="594"/>
      <c r="F56" s="594"/>
      <c r="G56" s="594"/>
      <c r="H56" s="594"/>
      <c r="I56" s="594"/>
      <c r="J56" s="594"/>
      <c r="K56" s="594"/>
      <c r="L56" s="594"/>
      <c r="M56" s="594"/>
      <c r="N56" s="594"/>
      <c r="O56" s="594"/>
      <c r="P56" s="594"/>
      <c r="Q56" s="594"/>
      <c r="R56" s="594"/>
      <c r="S56" s="594"/>
      <c r="T56" s="594"/>
      <c r="U56" s="594"/>
      <c r="V56" s="594"/>
      <c r="W56" s="594"/>
      <c r="X56" s="594"/>
      <c r="Y56" s="594"/>
      <c r="Z56" s="594"/>
    </row>
    <row r="57" spans="1:26" x14ac:dyDescent="0.2">
      <c r="A57" s="594"/>
      <c r="B57" s="594"/>
      <c r="C57" s="594"/>
      <c r="D57" s="594"/>
      <c r="E57" s="594"/>
      <c r="F57" s="594"/>
      <c r="G57" s="594"/>
      <c r="H57" s="594"/>
      <c r="I57" s="594"/>
      <c r="J57" s="594"/>
      <c r="K57" s="594"/>
      <c r="L57" s="594"/>
      <c r="M57" s="594"/>
      <c r="N57" s="594"/>
      <c r="O57" s="594"/>
      <c r="P57" s="594"/>
      <c r="Q57" s="594"/>
      <c r="R57" s="594"/>
      <c r="S57" s="594"/>
      <c r="T57" s="594"/>
      <c r="U57" s="594"/>
      <c r="V57" s="594"/>
      <c r="W57" s="594"/>
      <c r="X57" s="594"/>
      <c r="Y57" s="594"/>
      <c r="Z57" s="594"/>
    </row>
    <row r="58" spans="1:26" x14ac:dyDescent="0.2">
      <c r="A58" s="594"/>
      <c r="B58" s="594"/>
      <c r="C58" s="594"/>
      <c r="D58" s="594"/>
      <c r="E58" s="594"/>
      <c r="F58" s="594"/>
      <c r="G58" s="594"/>
      <c r="H58" s="594"/>
      <c r="I58" s="594"/>
      <c r="J58" s="594"/>
      <c r="K58" s="594"/>
      <c r="L58" s="594"/>
      <c r="M58" s="594"/>
      <c r="N58" s="594"/>
      <c r="O58" s="594"/>
      <c r="P58" s="594"/>
      <c r="Q58" s="594"/>
      <c r="R58" s="594"/>
      <c r="S58" s="594"/>
      <c r="T58" s="594"/>
      <c r="U58" s="594"/>
      <c r="V58" s="594"/>
      <c r="W58" s="594"/>
      <c r="X58" s="594"/>
      <c r="Y58" s="594"/>
      <c r="Z58" s="594"/>
    </row>
    <row r="59" spans="1:26" x14ac:dyDescent="0.2">
      <c r="A59" s="594"/>
      <c r="B59" s="594"/>
      <c r="C59" s="594"/>
      <c r="D59" s="594"/>
      <c r="E59" s="594"/>
      <c r="F59" s="594"/>
      <c r="G59" s="594"/>
      <c r="H59" s="594"/>
      <c r="I59" s="594"/>
      <c r="J59" s="594"/>
      <c r="K59" s="594"/>
      <c r="L59" s="594"/>
      <c r="M59" s="594"/>
      <c r="N59" s="594"/>
      <c r="O59" s="594"/>
      <c r="P59" s="594"/>
      <c r="Q59" s="594"/>
      <c r="R59" s="594"/>
      <c r="S59" s="594"/>
      <c r="T59" s="594"/>
      <c r="U59" s="594"/>
      <c r="V59" s="594"/>
      <c r="W59" s="594"/>
      <c r="X59" s="594"/>
      <c r="Y59" s="594"/>
      <c r="Z59" s="594"/>
    </row>
    <row r="60" spans="1:26" x14ac:dyDescent="0.2">
      <c r="A60" s="594"/>
      <c r="B60" s="594"/>
      <c r="C60" s="594"/>
      <c r="D60" s="594"/>
      <c r="E60" s="594"/>
      <c r="F60" s="594"/>
      <c r="G60" s="594"/>
      <c r="H60" s="594"/>
      <c r="I60" s="594"/>
      <c r="J60" s="594"/>
      <c r="K60" s="594"/>
      <c r="L60" s="594"/>
      <c r="M60" s="594"/>
      <c r="N60" s="594"/>
      <c r="O60" s="594"/>
      <c r="P60" s="594"/>
      <c r="Q60" s="594"/>
      <c r="R60" s="594"/>
      <c r="S60" s="594"/>
      <c r="T60" s="594"/>
      <c r="U60" s="594"/>
      <c r="V60" s="594"/>
      <c r="W60" s="594"/>
      <c r="X60" s="594"/>
      <c r="Y60" s="594"/>
      <c r="Z60" s="594"/>
    </row>
    <row r="61" spans="1:26" x14ac:dyDescent="0.2">
      <c r="A61" s="594"/>
      <c r="B61" s="594"/>
      <c r="C61" s="594"/>
      <c r="D61" s="594"/>
      <c r="E61" s="594"/>
      <c r="F61" s="594"/>
      <c r="G61" s="594"/>
      <c r="H61" s="594"/>
      <c r="I61" s="594"/>
      <c r="J61" s="594"/>
      <c r="K61" s="594"/>
      <c r="L61" s="594"/>
      <c r="M61" s="594"/>
      <c r="N61" s="594"/>
      <c r="O61" s="594"/>
      <c r="P61" s="594"/>
      <c r="Q61" s="594"/>
      <c r="R61" s="594"/>
      <c r="S61" s="594"/>
      <c r="T61" s="594"/>
      <c r="U61" s="594"/>
      <c r="V61" s="594"/>
      <c r="W61" s="594"/>
      <c r="X61" s="594"/>
      <c r="Y61" s="594"/>
      <c r="Z61" s="594"/>
    </row>
    <row r="62" spans="1:26" x14ac:dyDescent="0.2">
      <c r="A62" s="594"/>
      <c r="B62" s="594"/>
      <c r="C62" s="594"/>
      <c r="D62" s="594"/>
      <c r="E62" s="594"/>
      <c r="F62" s="594"/>
      <c r="G62" s="594"/>
      <c r="H62" s="594"/>
      <c r="I62" s="594"/>
      <c r="J62" s="594"/>
      <c r="K62" s="594"/>
      <c r="L62" s="594"/>
      <c r="M62" s="594"/>
      <c r="N62" s="594"/>
      <c r="O62" s="594"/>
      <c r="P62" s="594"/>
      <c r="Q62" s="594"/>
      <c r="R62" s="594"/>
      <c r="S62" s="594"/>
      <c r="T62" s="594"/>
      <c r="U62" s="594"/>
      <c r="V62" s="594"/>
      <c r="W62" s="594"/>
      <c r="X62" s="594"/>
      <c r="Y62" s="594"/>
      <c r="Z62" s="594"/>
    </row>
    <row r="63" spans="1:26" x14ac:dyDescent="0.2">
      <c r="A63" s="594"/>
      <c r="B63" s="594"/>
      <c r="C63" s="594"/>
      <c r="D63" s="594"/>
      <c r="E63" s="594"/>
      <c r="F63" s="594"/>
      <c r="G63" s="594"/>
      <c r="H63" s="594"/>
      <c r="I63" s="594"/>
      <c r="J63" s="594"/>
      <c r="K63" s="594"/>
      <c r="L63" s="594"/>
      <c r="M63" s="594"/>
      <c r="N63" s="594"/>
      <c r="O63" s="594"/>
      <c r="P63" s="594"/>
      <c r="Q63" s="594"/>
      <c r="R63" s="594"/>
      <c r="S63" s="594"/>
      <c r="T63" s="594"/>
      <c r="U63" s="594"/>
      <c r="V63" s="594"/>
      <c r="W63" s="594"/>
      <c r="X63" s="594"/>
      <c r="Y63" s="594"/>
      <c r="Z63" s="594"/>
    </row>
    <row r="64" spans="1:26" x14ac:dyDescent="0.2">
      <c r="A64" s="594"/>
      <c r="B64" s="594"/>
      <c r="C64" s="594"/>
      <c r="D64" s="594"/>
      <c r="E64" s="594"/>
      <c r="F64" s="594"/>
      <c r="G64" s="594"/>
      <c r="H64" s="594"/>
      <c r="I64" s="594"/>
      <c r="J64" s="594"/>
      <c r="K64" s="594"/>
      <c r="L64" s="594"/>
      <c r="M64" s="594"/>
      <c r="N64" s="594"/>
      <c r="O64" s="594"/>
      <c r="P64" s="594"/>
      <c r="Q64" s="594"/>
      <c r="R64" s="594"/>
      <c r="S64" s="594"/>
      <c r="T64" s="594"/>
      <c r="U64" s="594"/>
      <c r="V64" s="594"/>
      <c r="W64" s="594"/>
      <c r="X64" s="594"/>
      <c r="Y64" s="594"/>
      <c r="Z64" s="594"/>
    </row>
    <row r="65" spans="1:26" x14ac:dyDescent="0.2">
      <c r="A65" s="594"/>
      <c r="B65" s="594"/>
      <c r="C65" s="594"/>
      <c r="D65" s="594"/>
      <c r="E65" s="594"/>
      <c r="F65" s="594"/>
      <c r="G65" s="594"/>
      <c r="H65" s="594"/>
      <c r="I65" s="594"/>
      <c r="J65" s="594"/>
      <c r="K65" s="594"/>
      <c r="L65" s="594"/>
      <c r="M65" s="594"/>
      <c r="N65" s="594"/>
      <c r="O65" s="594"/>
      <c r="P65" s="594"/>
      <c r="Q65" s="594"/>
      <c r="R65" s="594"/>
      <c r="S65" s="594"/>
      <c r="T65" s="594"/>
      <c r="U65" s="594"/>
      <c r="V65" s="594"/>
      <c r="W65" s="594"/>
      <c r="X65" s="594"/>
      <c r="Y65" s="594"/>
      <c r="Z65" s="594"/>
    </row>
    <row r="66" spans="1:26" x14ac:dyDescent="0.2">
      <c r="A66" s="594"/>
      <c r="B66" s="594"/>
      <c r="C66" s="594"/>
      <c r="D66" s="594"/>
      <c r="E66" s="594"/>
      <c r="F66" s="594"/>
      <c r="G66" s="594"/>
      <c r="H66" s="594"/>
      <c r="I66" s="594"/>
      <c r="J66" s="594"/>
      <c r="K66" s="594"/>
      <c r="L66" s="594"/>
      <c r="M66" s="594"/>
      <c r="N66" s="594"/>
      <c r="O66" s="594"/>
      <c r="P66" s="594"/>
      <c r="Q66" s="594"/>
      <c r="R66" s="594"/>
      <c r="S66" s="594"/>
      <c r="T66" s="594"/>
      <c r="U66" s="594"/>
      <c r="V66" s="594"/>
      <c r="W66" s="594"/>
      <c r="X66" s="594"/>
      <c r="Y66" s="594"/>
      <c r="Z66" s="594"/>
    </row>
    <row r="67" spans="1:26" x14ac:dyDescent="0.2">
      <c r="A67" s="594"/>
      <c r="B67" s="594"/>
      <c r="C67" s="594"/>
      <c r="D67" s="594"/>
      <c r="E67" s="594"/>
      <c r="F67" s="594"/>
      <c r="G67" s="594"/>
      <c r="H67" s="594"/>
      <c r="I67" s="594"/>
      <c r="J67" s="594"/>
      <c r="K67" s="594"/>
      <c r="L67" s="594"/>
      <c r="M67" s="594"/>
      <c r="N67" s="594"/>
      <c r="O67" s="594"/>
      <c r="P67" s="594"/>
      <c r="Q67" s="594"/>
      <c r="R67" s="594"/>
      <c r="S67" s="594"/>
      <c r="T67" s="594"/>
      <c r="U67" s="594"/>
      <c r="V67" s="594"/>
      <c r="W67" s="594"/>
      <c r="X67" s="594"/>
      <c r="Y67" s="594"/>
      <c r="Z67" s="594"/>
    </row>
    <row r="68" spans="1:26" x14ac:dyDescent="0.2">
      <c r="A68" s="594"/>
      <c r="B68" s="594"/>
      <c r="C68" s="594"/>
      <c r="D68" s="594"/>
      <c r="E68" s="594"/>
      <c r="F68" s="594"/>
      <c r="G68" s="594"/>
      <c r="H68" s="594"/>
      <c r="I68" s="594"/>
      <c r="J68" s="594"/>
      <c r="K68" s="594"/>
      <c r="L68" s="594"/>
      <c r="M68" s="594"/>
      <c r="N68" s="594"/>
      <c r="O68" s="594"/>
      <c r="P68" s="594"/>
      <c r="Q68" s="594"/>
      <c r="R68" s="594"/>
      <c r="S68" s="594"/>
      <c r="T68" s="594"/>
      <c r="U68" s="594"/>
      <c r="V68" s="594"/>
      <c r="W68" s="594"/>
      <c r="X68" s="594"/>
      <c r="Y68" s="594"/>
      <c r="Z68" s="594"/>
    </row>
    <row r="69" spans="1:26" x14ac:dyDescent="0.2">
      <c r="A69" s="594"/>
      <c r="B69" s="594"/>
      <c r="C69" s="594"/>
      <c r="D69" s="594"/>
      <c r="E69" s="594"/>
      <c r="F69" s="594"/>
      <c r="G69" s="594"/>
      <c r="H69" s="594"/>
      <c r="I69" s="594"/>
      <c r="J69" s="594"/>
      <c r="K69" s="594"/>
      <c r="L69" s="594"/>
      <c r="M69" s="594"/>
      <c r="N69" s="594"/>
      <c r="O69" s="594"/>
      <c r="P69" s="594"/>
      <c r="Q69" s="594"/>
      <c r="R69" s="594"/>
      <c r="S69" s="594"/>
      <c r="T69" s="594"/>
      <c r="U69" s="594"/>
      <c r="V69" s="594"/>
      <c r="W69" s="594"/>
      <c r="X69" s="594"/>
      <c r="Y69" s="594"/>
      <c r="Z69" s="594"/>
    </row>
    <row r="70" spans="1:26" x14ac:dyDescent="0.2">
      <c r="A70" s="594"/>
      <c r="B70" s="594"/>
      <c r="C70" s="594"/>
      <c r="D70" s="594"/>
      <c r="E70" s="594"/>
      <c r="F70" s="594"/>
      <c r="G70" s="594"/>
      <c r="H70" s="594"/>
      <c r="I70" s="594"/>
      <c r="J70" s="594"/>
      <c r="K70" s="594"/>
      <c r="L70" s="594"/>
      <c r="M70" s="594"/>
      <c r="N70" s="594"/>
      <c r="O70" s="594"/>
      <c r="P70" s="594"/>
      <c r="Q70" s="594"/>
      <c r="R70" s="594"/>
      <c r="S70" s="594"/>
      <c r="T70" s="594"/>
      <c r="U70" s="594"/>
      <c r="V70" s="594"/>
      <c r="W70" s="594"/>
      <c r="X70" s="594"/>
      <c r="Y70" s="594"/>
      <c r="Z70" s="594"/>
    </row>
    <row r="71" spans="1:26" x14ac:dyDescent="0.2">
      <c r="R71" s="379"/>
      <c r="S71" s="379"/>
      <c r="T71" s="379"/>
      <c r="U71" s="379"/>
      <c r="V71" s="379"/>
      <c r="W71" s="379"/>
      <c r="X71" s="379"/>
      <c r="Y71" s="379"/>
      <c r="Z71" s="379"/>
    </row>
    <row r="72" spans="1:26" x14ac:dyDescent="0.2">
      <c r="R72" s="379"/>
      <c r="S72" s="379"/>
      <c r="T72" s="379"/>
      <c r="U72" s="379"/>
      <c r="V72" s="379"/>
      <c r="W72" s="379"/>
      <c r="X72" s="379"/>
      <c r="Y72" s="379"/>
      <c r="Z72" s="379"/>
    </row>
    <row r="73" spans="1:26" x14ac:dyDescent="0.2">
      <c r="R73" s="379"/>
      <c r="S73" s="379"/>
      <c r="T73" s="379"/>
      <c r="U73" s="379"/>
      <c r="V73" s="379"/>
      <c r="W73" s="379"/>
      <c r="X73" s="379"/>
      <c r="Y73" s="379"/>
      <c r="Z73" s="379"/>
    </row>
    <row r="74" spans="1:26" x14ac:dyDescent="0.2">
      <c r="R74" s="379"/>
      <c r="S74" s="379"/>
      <c r="T74" s="379"/>
      <c r="U74" s="379"/>
      <c r="V74" s="379"/>
      <c r="W74" s="379"/>
      <c r="X74" s="379"/>
      <c r="Y74" s="379"/>
      <c r="Z74" s="379"/>
    </row>
    <row r="75" spans="1:26" x14ac:dyDescent="0.2">
      <c r="R75" s="379"/>
      <c r="S75" s="379"/>
      <c r="T75" s="379"/>
      <c r="U75" s="379"/>
      <c r="V75" s="379"/>
      <c r="W75" s="379"/>
      <c r="X75" s="379"/>
      <c r="Y75" s="379"/>
      <c r="Z75" s="379"/>
    </row>
    <row r="76" spans="1:26" x14ac:dyDescent="0.2">
      <c r="R76" s="379"/>
      <c r="S76" s="379"/>
      <c r="T76" s="379"/>
      <c r="U76" s="379"/>
      <c r="V76" s="379"/>
      <c r="W76" s="379"/>
      <c r="X76" s="379"/>
      <c r="Y76" s="379"/>
      <c r="Z76" s="379"/>
    </row>
    <row r="77" spans="1:26" x14ac:dyDescent="0.2">
      <c r="R77" s="379"/>
      <c r="S77" s="379"/>
      <c r="T77" s="379"/>
      <c r="U77" s="379"/>
      <c r="V77" s="379"/>
      <c r="W77" s="379"/>
      <c r="X77" s="379"/>
      <c r="Y77" s="379"/>
      <c r="Z77" s="379"/>
    </row>
    <row r="78" spans="1:26" x14ac:dyDescent="0.2">
      <c r="R78" s="379"/>
      <c r="S78" s="379"/>
      <c r="T78" s="379"/>
      <c r="U78" s="379"/>
      <c r="V78" s="379"/>
      <c r="W78" s="379"/>
      <c r="X78" s="379"/>
      <c r="Y78" s="379"/>
      <c r="Z78" s="379"/>
    </row>
    <row r="79" spans="1:26" x14ac:dyDescent="0.2">
      <c r="R79" s="379"/>
      <c r="S79" s="379"/>
      <c r="T79" s="379"/>
      <c r="U79" s="379"/>
      <c r="V79" s="379"/>
      <c r="W79" s="379"/>
      <c r="X79" s="379"/>
      <c r="Y79" s="379"/>
      <c r="Z79" s="379"/>
    </row>
    <row r="80" spans="1:26" x14ac:dyDescent="0.2">
      <c r="R80" s="379"/>
      <c r="S80" s="379"/>
      <c r="T80" s="379"/>
      <c r="U80" s="379"/>
      <c r="V80" s="379"/>
      <c r="W80" s="379"/>
      <c r="X80" s="379"/>
      <c r="Y80" s="379"/>
      <c r="Z80" s="379"/>
    </row>
    <row r="81" spans="18:26" x14ac:dyDescent="0.2">
      <c r="R81" s="379"/>
      <c r="S81" s="379"/>
      <c r="T81" s="379"/>
      <c r="U81" s="379"/>
      <c r="V81" s="379"/>
      <c r="W81" s="379"/>
      <c r="X81" s="379"/>
      <c r="Y81" s="379"/>
      <c r="Z81" s="379"/>
    </row>
  </sheetData>
  <sheetProtection password="9B68" sheet="1" objects="1" scenarios="1"/>
  <mergeCells count="7">
    <mergeCell ref="A34:H34"/>
    <mergeCell ref="J1:Q1"/>
    <mergeCell ref="J12:Q12"/>
    <mergeCell ref="J23:Q23"/>
    <mergeCell ref="A12:H12"/>
    <mergeCell ref="A23:H23"/>
    <mergeCell ref="A1:H1"/>
  </mergeCells>
  <pageMargins left="0.7" right="0.7" top="0.78740157499999996" bottom="0.78740157499999996" header="0.3" footer="0.3"/>
  <pageSetup paperSize="0" orientation="portrait" horizontalDpi="0" verticalDpi="0" copies="0"/>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56"/>
  <sheetViews>
    <sheetView topLeftCell="AA1" zoomScale="115" zoomScaleNormal="115" workbookViewId="0">
      <selection activeCell="AF13" sqref="AF13"/>
    </sheetView>
  </sheetViews>
  <sheetFormatPr baseColWidth="10" defaultRowHeight="12.75" x14ac:dyDescent="0.2"/>
  <cols>
    <col min="1" max="21" width="10.7109375" style="65" hidden="1" customWidth="1"/>
    <col min="22" max="24" width="11.42578125" style="65" hidden="1" customWidth="1"/>
    <col min="25" max="25" width="12" style="65" hidden="1" customWidth="1"/>
    <col min="26" max="26" width="11.42578125" style="65" hidden="1" customWidth="1"/>
    <col min="27" max="16384" width="11.42578125" style="65"/>
  </cols>
  <sheetData>
    <row r="1" spans="1:18" ht="13.5" thickBot="1" x14ac:dyDescent="0.25">
      <c r="A1" s="69" t="s">
        <v>6</v>
      </c>
      <c r="B1" s="70" t="s">
        <v>4</v>
      </c>
      <c r="C1" s="71" t="s">
        <v>7</v>
      </c>
      <c r="D1" s="72" t="s">
        <v>5</v>
      </c>
      <c r="F1" s="762" t="s">
        <v>1</v>
      </c>
      <c r="G1" s="763"/>
      <c r="H1" s="73"/>
      <c r="I1" s="757" t="s">
        <v>28</v>
      </c>
      <c r="J1" s="758"/>
      <c r="K1" s="758"/>
      <c r="L1" s="74"/>
      <c r="M1" s="757" t="s">
        <v>29</v>
      </c>
      <c r="N1" s="758"/>
      <c r="O1" s="759"/>
    </row>
    <row r="2" spans="1:18" ht="13.5" thickBot="1" x14ac:dyDescent="0.25">
      <c r="A2" s="75" t="s">
        <v>0</v>
      </c>
      <c r="B2" s="76">
        <v>1</v>
      </c>
      <c r="C2" s="77">
        <v>1</v>
      </c>
      <c r="D2" s="78">
        <v>100</v>
      </c>
      <c r="E2" s="79"/>
      <c r="F2" s="80" t="s">
        <v>4</v>
      </c>
      <c r="G2" s="81">
        <f>IF(KamfSimulator!H14=1, Übersicht!M12, KamfSimulator!G2)</f>
        <v>0</v>
      </c>
      <c r="I2" s="82" t="s">
        <v>30</v>
      </c>
      <c r="J2" s="83" t="s">
        <v>31</v>
      </c>
      <c r="K2" s="84" t="s">
        <v>32</v>
      </c>
      <c r="L2" s="85"/>
      <c r="M2" s="86" t="s">
        <v>33</v>
      </c>
      <c r="N2" s="83" t="s">
        <v>32</v>
      </c>
      <c r="O2" s="87" t="s">
        <v>31</v>
      </c>
      <c r="R2" s="65">
        <v>1.05</v>
      </c>
    </row>
    <row r="3" spans="1:18" ht="13.5" thickBot="1" x14ac:dyDescent="0.25">
      <c r="A3" s="88" t="s">
        <v>9</v>
      </c>
      <c r="B3" s="89">
        <v>2</v>
      </c>
      <c r="C3" s="90">
        <v>2</v>
      </c>
      <c r="D3" s="91">
        <v>50</v>
      </c>
      <c r="E3" s="92"/>
      <c r="F3" s="93" t="s">
        <v>71</v>
      </c>
      <c r="G3" s="81">
        <f>IF(KamfSimulator!H14=1, Übersicht!G27, KamfSimulator!G3)</f>
        <v>0</v>
      </c>
      <c r="H3" s="74"/>
      <c r="I3" s="94" t="s">
        <v>0</v>
      </c>
      <c r="J3" s="95" t="s">
        <v>15</v>
      </c>
      <c r="K3" s="96" t="s">
        <v>22</v>
      </c>
      <c r="M3" s="97" t="s">
        <v>9</v>
      </c>
      <c r="N3" s="98" t="s">
        <v>34</v>
      </c>
      <c r="O3" s="99" t="s">
        <v>8</v>
      </c>
      <c r="R3" s="65">
        <v>1</v>
      </c>
    </row>
    <row r="4" spans="1:18" x14ac:dyDescent="0.2">
      <c r="A4" s="88" t="s">
        <v>8</v>
      </c>
      <c r="B4" s="89">
        <v>4</v>
      </c>
      <c r="C4" s="90">
        <v>4</v>
      </c>
      <c r="D4" s="91">
        <v>150</v>
      </c>
      <c r="E4" s="92"/>
      <c r="F4" s="272" t="s">
        <v>39</v>
      </c>
      <c r="G4" s="66">
        <f>0.0015</f>
        <v>1.5E-3</v>
      </c>
      <c r="H4" s="100"/>
      <c r="I4" s="97" t="s">
        <v>8</v>
      </c>
      <c r="J4" s="98" t="s">
        <v>24</v>
      </c>
      <c r="K4" s="99" t="s">
        <v>27</v>
      </c>
      <c r="M4" s="97" t="s">
        <v>22</v>
      </c>
      <c r="N4" s="98" t="s">
        <v>21</v>
      </c>
      <c r="O4" s="99" t="s">
        <v>35</v>
      </c>
      <c r="R4" s="65">
        <v>1.1000000000000001</v>
      </c>
    </row>
    <row r="5" spans="1:18" x14ac:dyDescent="0.2">
      <c r="A5" s="88" t="s">
        <v>56</v>
      </c>
      <c r="B5" s="89">
        <v>8</v>
      </c>
      <c r="C5" s="90">
        <v>8</v>
      </c>
      <c r="D5" s="91">
        <v>75</v>
      </c>
      <c r="E5" s="92"/>
      <c r="F5" s="66" t="s">
        <v>42</v>
      </c>
      <c r="G5" s="66">
        <f>0.0015</f>
        <v>1.5E-3</v>
      </c>
      <c r="H5" s="100"/>
      <c r="I5" s="97" t="s">
        <v>10</v>
      </c>
      <c r="J5" s="98" t="s">
        <v>22</v>
      </c>
      <c r="K5" s="99" t="s">
        <v>23</v>
      </c>
      <c r="M5" s="97" t="s">
        <v>70</v>
      </c>
      <c r="N5" s="98" t="s">
        <v>8</v>
      </c>
      <c r="O5" s="99" t="s">
        <v>38</v>
      </c>
      <c r="R5" s="65">
        <v>0.95</v>
      </c>
    </row>
    <row r="6" spans="1:18" ht="13.5" thickBot="1" x14ac:dyDescent="0.25">
      <c r="A6" s="88" t="s">
        <v>10</v>
      </c>
      <c r="B6" s="89">
        <v>7</v>
      </c>
      <c r="C6" s="90">
        <v>7</v>
      </c>
      <c r="D6" s="91">
        <v>250</v>
      </c>
      <c r="E6" s="92"/>
      <c r="I6" s="97" t="s">
        <v>54</v>
      </c>
      <c r="J6" s="98" t="s">
        <v>25</v>
      </c>
      <c r="K6" s="99" t="s">
        <v>16</v>
      </c>
      <c r="M6" s="97" t="s">
        <v>11</v>
      </c>
      <c r="N6" s="98" t="s">
        <v>35</v>
      </c>
      <c r="O6" s="101" t="s">
        <v>36</v>
      </c>
      <c r="R6" s="65">
        <v>1.1499999999999999</v>
      </c>
    </row>
    <row r="7" spans="1:18" x14ac:dyDescent="0.2">
      <c r="A7" s="88" t="s">
        <v>55</v>
      </c>
      <c r="B7" s="89">
        <v>17</v>
      </c>
      <c r="C7" s="90">
        <v>17</v>
      </c>
      <c r="D7" s="91">
        <v>100</v>
      </c>
      <c r="E7" s="92"/>
      <c r="F7" s="760" t="s">
        <v>2</v>
      </c>
      <c r="G7" s="761"/>
      <c r="I7" s="97" t="s">
        <v>12</v>
      </c>
      <c r="J7" s="98" t="s">
        <v>23</v>
      </c>
      <c r="K7" s="102" t="s">
        <v>26</v>
      </c>
      <c r="M7" s="103" t="s">
        <v>16</v>
      </c>
      <c r="N7" s="98" t="s">
        <v>38</v>
      </c>
      <c r="O7" s="99" t="s">
        <v>37</v>
      </c>
      <c r="R7" s="65">
        <v>0.9</v>
      </c>
    </row>
    <row r="8" spans="1:18" ht="13.5" thickBot="1" x14ac:dyDescent="0.25">
      <c r="A8" s="88" t="s">
        <v>54</v>
      </c>
      <c r="B8" s="89">
        <v>8</v>
      </c>
      <c r="C8" s="90">
        <v>8</v>
      </c>
      <c r="D8" s="91">
        <v>450</v>
      </c>
      <c r="E8" s="92"/>
      <c r="F8" s="104" t="s">
        <v>7</v>
      </c>
      <c r="G8" s="105">
        <f>IF(KamfSimulator!H14=2, Übersicht!M13,KamfSimulator!G7)</f>
        <v>0</v>
      </c>
      <c r="I8" s="97" t="s">
        <v>13</v>
      </c>
      <c r="J8" s="98" t="s">
        <v>16</v>
      </c>
      <c r="K8" s="106" t="s">
        <v>15</v>
      </c>
      <c r="M8" s="97" t="s">
        <v>26</v>
      </c>
      <c r="N8" s="107" t="s">
        <v>36</v>
      </c>
      <c r="O8" s="99" t="s">
        <v>34</v>
      </c>
      <c r="R8" s="65">
        <v>1.2</v>
      </c>
    </row>
    <row r="9" spans="1:18" ht="13.5" thickBot="1" x14ac:dyDescent="0.25">
      <c r="A9" s="88" t="s">
        <v>11</v>
      </c>
      <c r="B9" s="89">
        <v>24</v>
      </c>
      <c r="C9" s="90">
        <v>24</v>
      </c>
      <c r="D9" s="91">
        <v>150</v>
      </c>
      <c r="E9" s="92"/>
      <c r="F9" s="755" t="s">
        <v>19</v>
      </c>
      <c r="G9" s="756"/>
      <c r="I9" s="108" t="s">
        <v>14</v>
      </c>
      <c r="J9" s="109" t="s">
        <v>26</v>
      </c>
      <c r="K9" s="110" t="s">
        <v>24</v>
      </c>
      <c r="M9" s="108" t="s">
        <v>15</v>
      </c>
      <c r="N9" s="109" t="s">
        <v>37</v>
      </c>
      <c r="O9" s="110" t="s">
        <v>21</v>
      </c>
      <c r="R9" s="65">
        <v>0.85</v>
      </c>
    </row>
    <row r="10" spans="1:18" ht="13.5" thickBot="1" x14ac:dyDescent="0.25">
      <c r="A10" s="88" t="s">
        <v>12</v>
      </c>
      <c r="B10" s="89">
        <v>11</v>
      </c>
      <c r="C10" s="90">
        <v>11</v>
      </c>
      <c r="D10" s="91">
        <v>650</v>
      </c>
      <c r="F10" s="111" t="s">
        <v>20</v>
      </c>
      <c r="G10" s="112">
        <f>IF(KamfSimulator!H14=2, Übersicht!G8, KamfSimulator!G10)</f>
        <v>0</v>
      </c>
      <c r="R10" s="65">
        <v>1.25</v>
      </c>
    </row>
    <row r="11" spans="1:18" ht="13.5" thickBot="1" x14ac:dyDescent="0.25">
      <c r="A11" s="88" t="s">
        <v>16</v>
      </c>
      <c r="B11" s="113">
        <v>40</v>
      </c>
      <c r="C11" s="114">
        <v>40</v>
      </c>
      <c r="D11" s="115">
        <v>180</v>
      </c>
      <c r="E11" s="92"/>
      <c r="F11" s="116" t="s">
        <v>69</v>
      </c>
      <c r="G11" s="117">
        <f>IF(KamfSimulator!H14, Übersicht!I27, KamfSimulator!G8)</f>
        <v>0</v>
      </c>
      <c r="H11" s="118"/>
      <c r="K11" s="119"/>
      <c r="R11" s="65">
        <v>0.8</v>
      </c>
    </row>
    <row r="12" spans="1:18" x14ac:dyDescent="0.2">
      <c r="A12" s="88" t="s">
        <v>13</v>
      </c>
      <c r="B12" s="89">
        <v>15</v>
      </c>
      <c r="C12" s="90">
        <v>15</v>
      </c>
      <c r="D12" s="91">
        <v>750</v>
      </c>
      <c r="F12" s="68" t="s">
        <v>40</v>
      </c>
      <c r="G12" s="67">
        <f>0.0025</f>
        <v>2.5000000000000001E-3</v>
      </c>
      <c r="R12" s="65">
        <v>1.3</v>
      </c>
    </row>
    <row r="13" spans="1:18" x14ac:dyDescent="0.2">
      <c r="A13" s="88" t="s">
        <v>26</v>
      </c>
      <c r="B13" s="89">
        <v>56</v>
      </c>
      <c r="C13" s="90">
        <v>56</v>
      </c>
      <c r="D13" s="91">
        <v>200</v>
      </c>
      <c r="E13" s="92"/>
      <c r="F13" s="272" t="s">
        <v>41</v>
      </c>
      <c r="G13" s="65">
        <f>0.0025</f>
        <v>2.5000000000000001E-3</v>
      </c>
      <c r="J13" s="751" t="s">
        <v>141</v>
      </c>
      <c r="K13" s="751"/>
      <c r="R13" s="65">
        <v>0.75</v>
      </c>
    </row>
    <row r="14" spans="1:18" x14ac:dyDescent="0.2">
      <c r="A14" s="88" t="s">
        <v>14</v>
      </c>
      <c r="B14" s="120">
        <v>24</v>
      </c>
      <c r="C14" s="121">
        <v>24</v>
      </c>
      <c r="D14" s="91">
        <v>950</v>
      </c>
      <c r="E14" s="92"/>
      <c r="F14" s="66" t="s">
        <v>42</v>
      </c>
      <c r="G14" s="65">
        <f>0.0025</f>
        <v>2.5000000000000001E-3</v>
      </c>
      <c r="J14" s="65" t="s">
        <v>1</v>
      </c>
      <c r="K14" s="65" t="s">
        <v>2</v>
      </c>
      <c r="R14" s="65">
        <v>1.4</v>
      </c>
    </row>
    <row r="15" spans="1:18" ht="13.5" thickBot="1" x14ac:dyDescent="0.25">
      <c r="A15" s="122" t="s">
        <v>15</v>
      </c>
      <c r="B15" s="123">
        <v>100</v>
      </c>
      <c r="C15" s="124">
        <v>100</v>
      </c>
      <c r="D15" s="125">
        <v>225</v>
      </c>
      <c r="E15" s="92"/>
      <c r="J15" s="65">
        <f>IF(SUM(B19:B32)*SUM(F19:F33)=0,0, ROUND(0.3*SUMPRODUCT(Tabelle2!B19:B32-Tabelle2!J19:J32,Übersicht!X2:X15),))</f>
        <v>0</v>
      </c>
      <c r="K15" s="65">
        <f>IF(SUM(F19:F32)*SUM(B19:B33)=0,0, ROUND(0.3*SUMPRODUCT(F19:F32-K19:K32,Übersicht!X2:X15),))</f>
        <v>0</v>
      </c>
      <c r="R15" s="65">
        <v>0.65</v>
      </c>
    </row>
    <row r="16" spans="1:18" ht="13.5" thickBot="1" x14ac:dyDescent="0.25">
      <c r="A16" s="370" t="s">
        <v>164</v>
      </c>
      <c r="B16" s="372">
        <v>1</v>
      </c>
      <c r="C16" s="371">
        <v>1</v>
      </c>
      <c r="D16" s="372">
        <v>100</v>
      </c>
      <c r="E16" s="92"/>
      <c r="R16" s="65">
        <v>1</v>
      </c>
    </row>
    <row r="17" spans="1:26" ht="13.5" thickBot="1" x14ac:dyDescent="0.25">
      <c r="A17" s="100"/>
      <c r="B17" s="126" t="s">
        <v>1</v>
      </c>
      <c r="C17" s="64"/>
      <c r="D17" s="64"/>
      <c r="E17" s="127"/>
      <c r="F17" s="128" t="s">
        <v>2</v>
      </c>
      <c r="G17" s="63"/>
      <c r="H17" s="63"/>
      <c r="I17" s="129"/>
      <c r="J17" s="130" t="s">
        <v>1</v>
      </c>
      <c r="K17" s="73" t="s">
        <v>2</v>
      </c>
      <c r="L17" s="754" t="s">
        <v>68</v>
      </c>
      <c r="M17" s="754"/>
      <c r="N17" s="754"/>
      <c r="O17" s="754"/>
      <c r="P17" s="752" t="s">
        <v>67</v>
      </c>
      <c r="Q17" s="751"/>
      <c r="T17" s="752" t="s">
        <v>66</v>
      </c>
      <c r="U17" s="751"/>
      <c r="V17" s="751" t="s">
        <v>75</v>
      </c>
      <c r="W17" s="751"/>
      <c r="X17" s="65" t="s">
        <v>161</v>
      </c>
      <c r="Y17" s="751" t="s">
        <v>84</v>
      </c>
      <c r="Z17" s="751"/>
    </row>
    <row r="18" spans="1:26" ht="13.5" thickBot="1" x14ac:dyDescent="0.25">
      <c r="A18" s="131" t="s">
        <v>65</v>
      </c>
      <c r="B18" s="132" t="s">
        <v>64</v>
      </c>
      <c r="C18" s="62" t="s">
        <v>4</v>
      </c>
      <c r="D18" s="61" t="s">
        <v>5</v>
      </c>
      <c r="E18" s="133" t="s">
        <v>17</v>
      </c>
      <c r="F18" s="132" t="s">
        <v>64</v>
      </c>
      <c r="G18" s="60" t="s">
        <v>7</v>
      </c>
      <c r="H18" s="59" t="s">
        <v>3</v>
      </c>
      <c r="I18" s="134" t="s">
        <v>18</v>
      </c>
      <c r="J18" s="73" t="s">
        <v>17</v>
      </c>
      <c r="K18" s="73" t="s">
        <v>17</v>
      </c>
      <c r="L18" s="273" t="s">
        <v>63</v>
      </c>
      <c r="M18" s="135" t="s">
        <v>62</v>
      </c>
      <c r="N18" s="65" t="s">
        <v>2</v>
      </c>
      <c r="O18" s="273" t="s">
        <v>61</v>
      </c>
      <c r="P18" s="73" t="s">
        <v>58</v>
      </c>
      <c r="Q18" s="73" t="s">
        <v>57</v>
      </c>
      <c r="R18" s="73" t="s">
        <v>60</v>
      </c>
      <c r="S18" s="73" t="s">
        <v>59</v>
      </c>
      <c r="T18" s="73" t="s">
        <v>58</v>
      </c>
      <c r="U18" s="73" t="s">
        <v>57</v>
      </c>
      <c r="V18" s="65" t="s">
        <v>1</v>
      </c>
      <c r="W18" s="65" t="s">
        <v>2</v>
      </c>
      <c r="X18" s="65" t="s">
        <v>160</v>
      </c>
      <c r="Y18" s="65" t="s">
        <v>1</v>
      </c>
      <c r="Z18" s="65" t="s">
        <v>80</v>
      </c>
    </row>
    <row r="19" spans="1:26" x14ac:dyDescent="0.2">
      <c r="A19" s="75" t="s">
        <v>0</v>
      </c>
      <c r="B19" s="136">
        <f>IF(KamfSimulator!H$14=1,KamfSimulator!B20,KamfSimulator!C20)</f>
        <v>0</v>
      </c>
      <c r="C19" s="57">
        <f>(B19*B2*(1+G4*G2+G3*G5))</f>
        <v>0</v>
      </c>
      <c r="D19" s="56">
        <f>SUM(B19*D2*R2)</f>
        <v>0</v>
      </c>
      <c r="E19" s="368" t="e">
        <f>B19-(D19/D$34*G$34/D2)</f>
        <v>#DIV/0!</v>
      </c>
      <c r="F19" s="136">
        <f>IF(KamfSimulator!H$14=2,KamfSimulator!E20,KamfSimulator!F20)</f>
        <v>0</v>
      </c>
      <c r="G19" s="55">
        <f>(C2*F19*(1+G12*G8+G13*G10+G11*G14))</f>
        <v>0</v>
      </c>
      <c r="H19" s="54">
        <f>(D2*F19*R2)</f>
        <v>0</v>
      </c>
      <c r="I19" s="374" t="e">
        <f>F19-(H19/H$34*C$34/D2)</f>
        <v>#DIV/0!</v>
      </c>
      <c r="J19" s="65" t="e">
        <f>IF($D$37=1, IF($F$41&gt;$G$41, ROUNDUP(L19,), ROUNDDOWN(L19,)), IF($G$37=1, IF($F$41&gt;$G$41, ROUNDUP(R19,), ROUNDDOWN(R19,)), ROUNDUP(B19-M19*$J$37,)))</f>
        <v>#DIV/0!</v>
      </c>
      <c r="K19" s="65" t="e">
        <f>IF($D$37=1, IF($F$41&gt;$G$41,  ROUNDDOWN(N19,), ROUNDUP(N19,)), IF($G$37=1, IF($F$41&gt;$G$41, ROUNDDOWN(S19,), ROUNDUP(S19,)),ROUNDUP(F19-O19*$J$37,)))</f>
        <v>#DIV/0!</v>
      </c>
      <c r="L19" s="137" t="e">
        <f>B19-(D19/D34*(G34+G22-0.5*G32)/D2)</f>
        <v>#DIV/0!</v>
      </c>
      <c r="M19" s="137" t="e">
        <f t="shared" ref="M19:M33" si="0">B19-L19</f>
        <v>#DIV/0!</v>
      </c>
      <c r="N19" s="137" t="e">
        <f>F19-(H19/H34*(C34+C22-0.5*C32)/D2)</f>
        <v>#DIV/0!</v>
      </c>
      <c r="O19" s="137" t="e">
        <f t="shared" ref="O19:O33" si="1">F19-N19</f>
        <v>#DIV/0!</v>
      </c>
      <c r="P19" s="65">
        <f t="shared" ref="P19:P33" si="2">IF(B19&gt;0, 100*M19/B19, 0)</f>
        <v>0</v>
      </c>
      <c r="Q19" s="65">
        <f t="shared" ref="Q19:Q33" si="3">IF(F19&gt;0, 100*O19/F19, 0)</f>
        <v>0</v>
      </c>
      <c r="R19" s="65" t="e">
        <f t="shared" ref="R19:R33" si="4">B19-$J$37*(D19/D$34*(G$34)/D2)</f>
        <v>#DIV/0!</v>
      </c>
      <c r="S19" s="65" t="e">
        <f t="shared" ref="S19:S33" si="5">F19-$J$37*(H19/H$34*(C$34)/D2)</f>
        <v>#DIV/0!</v>
      </c>
      <c r="T19" s="65">
        <f t="shared" ref="T19:T33" si="6">IF(B19&gt;0,100*(B19-E19)/B19,0)</f>
        <v>0</v>
      </c>
      <c r="U19" s="65">
        <f t="shared" ref="U19:U33" si="7">IF(F19&gt;0,100*(F19-I19)/F19,0)</f>
        <v>0</v>
      </c>
      <c r="V19" s="166" t="e">
        <f>X19*(B19-J19)</f>
        <v>#DIV/0!</v>
      </c>
      <c r="W19" s="65" t="e">
        <f>X19*(F19-K19)</f>
        <v>#DIV/0!</v>
      </c>
      <c r="X19" s="65">
        <v>3</v>
      </c>
      <c r="Y19" s="65">
        <f>B19*X19</f>
        <v>0</v>
      </c>
      <c r="Z19" s="65">
        <f>F19*X19</f>
        <v>0</v>
      </c>
    </row>
    <row r="20" spans="1:26" x14ac:dyDescent="0.2">
      <c r="A20" s="88" t="s">
        <v>9</v>
      </c>
      <c r="B20" s="136">
        <f>IF(KamfSimulator!H$14=1,KamfSimulator!B21,KamfSimulator!C21)</f>
        <v>0</v>
      </c>
      <c r="C20" s="57">
        <f>(B20*B3*(1+G4*G2+G3*G5))</f>
        <v>0</v>
      </c>
      <c r="D20" s="56">
        <f t="shared" ref="D20:D33" si="8">SUM(B20*D3*R3)</f>
        <v>0</v>
      </c>
      <c r="E20" s="142" t="e">
        <f t="shared" ref="E20:E33" si="9">B20-(D20/D$34*G$34/D3)</f>
        <v>#DIV/0!</v>
      </c>
      <c r="F20" s="136">
        <f>IF(KamfSimulator!H$14=2,KamfSimulator!E21,KamfSimulator!F21)</f>
        <v>0</v>
      </c>
      <c r="G20" s="55">
        <f>(C3*F20*(1+G12*G8+G13*G10+G11*G14))</f>
        <v>0</v>
      </c>
      <c r="H20" s="54">
        <f t="shared" ref="H20:H33" si="10">(D3*F20*R3)</f>
        <v>0</v>
      </c>
      <c r="I20" s="143" t="e">
        <f t="shared" ref="I20:I33" si="11">F20-(H20/H$34*C$34/D3)</f>
        <v>#DIV/0!</v>
      </c>
      <c r="J20" s="65" t="e">
        <f>IF($D$37=1, IF($F$41&gt;$G$41, ROUNDUP(L20,), ROUNDDOWN(L20,)), IF($G$37=1, IF($F$41&gt;$G$41, ROUNDUP(R20,), ROUNDDOWN(R20,)), ROUNDUP(R20,)))</f>
        <v>#DIV/0!</v>
      </c>
      <c r="K20" s="65" t="e">
        <f>IF($D$37=1, IF($F$41&gt;$G$41,  ROUNDDOWN(N20,), ROUNDUP(N20,)), IF($G$37=1, IF($F$41&gt;$G$41, ROUNDDOWN(S20,), ROUNDUP(S20,)),ROUNDUP(S20,)))</f>
        <v>#DIV/0!</v>
      </c>
      <c r="L20" s="137" t="e">
        <f>B20-(D20/D34*G34/D3)</f>
        <v>#DIV/0!</v>
      </c>
      <c r="M20" s="137" t="e">
        <f t="shared" si="0"/>
        <v>#DIV/0!</v>
      </c>
      <c r="N20" s="137" t="e">
        <f>F20-(H20/H34*C34/D3)</f>
        <v>#DIV/0!</v>
      </c>
      <c r="O20" s="137" t="e">
        <f t="shared" si="1"/>
        <v>#DIV/0!</v>
      </c>
      <c r="P20" s="65">
        <f t="shared" si="2"/>
        <v>0</v>
      </c>
      <c r="Q20" s="65">
        <f t="shared" si="3"/>
        <v>0</v>
      </c>
      <c r="R20" s="65" t="e">
        <f t="shared" si="4"/>
        <v>#DIV/0!</v>
      </c>
      <c r="S20" s="65" t="e">
        <f>F20-$J$37*(H20/H$34*(C$34)/D3)</f>
        <v>#DIV/0!</v>
      </c>
      <c r="T20" s="65">
        <f t="shared" si="6"/>
        <v>0</v>
      </c>
      <c r="U20" s="65">
        <f t="shared" si="7"/>
        <v>0</v>
      </c>
      <c r="V20" s="166" t="e">
        <f t="shared" ref="V20:V33" si="12">X20*(B20-J20)</f>
        <v>#DIV/0!</v>
      </c>
      <c r="W20" s="65" t="e">
        <f t="shared" ref="W20:W33" si="13">X20*(F20-K20)</f>
        <v>#DIV/0!</v>
      </c>
      <c r="X20" s="65">
        <v>3</v>
      </c>
      <c r="Y20" s="65">
        <f t="shared" ref="Y20:Y33" si="14">B20*X20</f>
        <v>0</v>
      </c>
      <c r="Z20" s="65">
        <f t="shared" ref="Z20:Z33" si="15">F20*X20</f>
        <v>0</v>
      </c>
    </row>
    <row r="21" spans="1:26" x14ac:dyDescent="0.2">
      <c r="A21" s="88" t="s">
        <v>8</v>
      </c>
      <c r="B21" s="136">
        <f>IF(KamfSimulator!H$14=1,KamfSimulator!B22,KamfSimulator!C22)</f>
        <v>0</v>
      </c>
      <c r="C21" s="57">
        <f>(B21*B4*(1+G4*G2+G3*G5))</f>
        <v>0</v>
      </c>
      <c r="D21" s="56">
        <f t="shared" si="8"/>
        <v>0</v>
      </c>
      <c r="E21" s="142" t="e">
        <f t="shared" si="9"/>
        <v>#DIV/0!</v>
      </c>
      <c r="F21" s="136">
        <f>IF(KamfSimulator!H$14=2,KamfSimulator!E22,KamfSimulator!F22)</f>
        <v>0</v>
      </c>
      <c r="G21" s="55">
        <f>(C4*F21*(1+G12*G8+G13*G10+G11*G14))</f>
        <v>0</v>
      </c>
      <c r="H21" s="54">
        <f>(D4*F21*R4)</f>
        <v>0</v>
      </c>
      <c r="I21" s="139" t="e">
        <f t="shared" si="11"/>
        <v>#DIV/0!</v>
      </c>
      <c r="J21" s="65" t="e">
        <f>IF($D$37=1, IF($F$41&gt;$G$41, ROUNDUP(L21,), ROUNDDOWN(L21,)), IF($G$37=1, IF($F$41&gt;$G$41, ROUNDUP(R21,), ROUNDDOWN(R21,)),ROUNDUP(B21-M21*$J$37,)))</f>
        <v>#DIV/0!</v>
      </c>
      <c r="K21" s="65" t="e">
        <f>IF($D$37=1, IF($F$41&gt;$G$41,  ROUNDDOWN(N21,), ROUNDUP(N21,)), IF($G$37=1, IF($F$41&gt;$G$41, ROUNDDOWN(S21,), ROUNDUP(S21,)),ROUNDUP(F21-O21*$J$37,)))</f>
        <v>#DIV/0!</v>
      </c>
      <c r="L21" s="137" t="e">
        <f>B21-(D21/D34*(G34+G24-0.5*G20)/D4)</f>
        <v>#DIV/0!</v>
      </c>
      <c r="M21" s="137" t="e">
        <f t="shared" si="0"/>
        <v>#DIV/0!</v>
      </c>
      <c r="N21" s="137" t="e">
        <f>F21-(H21/H34*(C34+C24-0.5*C20)/D4)</f>
        <v>#DIV/0!</v>
      </c>
      <c r="O21" s="137" t="e">
        <f t="shared" si="1"/>
        <v>#DIV/0!</v>
      </c>
      <c r="P21" s="65">
        <f t="shared" si="2"/>
        <v>0</v>
      </c>
      <c r="Q21" s="65">
        <f t="shared" si="3"/>
        <v>0</v>
      </c>
      <c r="R21" s="65" t="e">
        <f t="shared" si="4"/>
        <v>#DIV/0!</v>
      </c>
      <c r="S21" s="65" t="e">
        <f t="shared" si="5"/>
        <v>#DIV/0!</v>
      </c>
      <c r="T21" s="65">
        <f t="shared" si="6"/>
        <v>0</v>
      </c>
      <c r="U21" s="65">
        <f t="shared" si="7"/>
        <v>0</v>
      </c>
      <c r="V21" s="166" t="e">
        <f t="shared" si="12"/>
        <v>#DIV/0!</v>
      </c>
      <c r="W21" s="65" t="e">
        <f t="shared" si="13"/>
        <v>#DIV/0!</v>
      </c>
      <c r="X21" s="65">
        <v>5</v>
      </c>
      <c r="Y21" s="65">
        <f t="shared" si="14"/>
        <v>0</v>
      </c>
      <c r="Z21" s="65">
        <f t="shared" si="15"/>
        <v>0</v>
      </c>
    </row>
    <row r="22" spans="1:26" x14ac:dyDescent="0.2">
      <c r="A22" s="88" t="s">
        <v>56</v>
      </c>
      <c r="B22" s="136">
        <f>IF(KamfSimulator!H$14=1,KamfSimulator!B23,KamfSimulator!C23)</f>
        <v>0</v>
      </c>
      <c r="C22" s="57">
        <f>(B22*B5*(1+G4*G2+G3*G5))</f>
        <v>0</v>
      </c>
      <c r="D22" s="56">
        <f t="shared" si="8"/>
        <v>0</v>
      </c>
      <c r="E22" s="142" t="e">
        <f t="shared" si="9"/>
        <v>#DIV/0!</v>
      </c>
      <c r="F22" s="136">
        <f>IF(KamfSimulator!H$14=2,KamfSimulator!E23,KamfSimulator!F23)</f>
        <v>0</v>
      </c>
      <c r="G22" s="55">
        <f>(C5*F22*(1+G12*G8+G13*G10+G11*G14))</f>
        <v>0</v>
      </c>
      <c r="H22" s="54">
        <f>(D5*F22*R5)</f>
        <v>0</v>
      </c>
      <c r="I22" s="141" t="e">
        <f>F22-(H22/H$34*C$34/D5)</f>
        <v>#DIV/0!</v>
      </c>
      <c r="J22" s="65" t="e">
        <f>IF($D$37=1, IF($F$41&gt;$G$41, ROUNDUP(L22,), ROUNDDOWN(L22,)), IF($G$37=1, IF($F$41&gt;$G$41, ROUNDUP(R22,), ROUNDDOWN(R22,)),ROUNDUP(R22,)))</f>
        <v>#DIV/0!</v>
      </c>
      <c r="K22" s="65" t="e">
        <f>IF($D$37=1, IF($F$41&gt;$G$41,  ROUNDDOWN(N22,), ROUNDUP(N22,)), IF($G$37=1, IF($F$41&gt;$G$41, ROUNDDOWN(S22,), ROUNDUP(S22,)),ROUNDUP(S22,)))</f>
        <v>#DIV/0!</v>
      </c>
      <c r="L22" s="137" t="e">
        <f>B22-(D22/D34*G34/D5)</f>
        <v>#DIV/0!</v>
      </c>
      <c r="M22" s="137" t="e">
        <f t="shared" si="0"/>
        <v>#DIV/0!</v>
      </c>
      <c r="N22" s="137" t="e">
        <f>F22-(H22/H34*C34/D5)</f>
        <v>#DIV/0!</v>
      </c>
      <c r="O22" s="137" t="e">
        <f t="shared" si="1"/>
        <v>#DIV/0!</v>
      </c>
      <c r="P22" s="65">
        <f t="shared" si="2"/>
        <v>0</v>
      </c>
      <c r="Q22" s="65">
        <f>IF(F22&gt;0, 100*O22/F22, 0)</f>
        <v>0</v>
      </c>
      <c r="R22" s="65" t="e">
        <f t="shared" si="4"/>
        <v>#DIV/0!</v>
      </c>
      <c r="S22" s="65" t="e">
        <f>F22-$J$37*(H22/H$34*(C$34)/D5)</f>
        <v>#DIV/0!</v>
      </c>
      <c r="T22" s="65">
        <f t="shared" si="6"/>
        <v>0</v>
      </c>
      <c r="U22" s="65">
        <f t="shared" si="7"/>
        <v>0</v>
      </c>
      <c r="V22" s="166" t="e">
        <f t="shared" si="12"/>
        <v>#DIV/0!</v>
      </c>
      <c r="W22" s="65" t="e">
        <f t="shared" si="13"/>
        <v>#DIV/0!</v>
      </c>
      <c r="X22" s="65">
        <v>5</v>
      </c>
      <c r="Y22" s="65">
        <f t="shared" si="14"/>
        <v>0</v>
      </c>
      <c r="Z22" s="65">
        <f t="shared" si="15"/>
        <v>0</v>
      </c>
    </row>
    <row r="23" spans="1:26" x14ac:dyDescent="0.2">
      <c r="A23" s="88" t="s">
        <v>10</v>
      </c>
      <c r="B23" s="136">
        <f>IF(KamfSimulator!H$14=1,KamfSimulator!B24,KamfSimulator!C24)</f>
        <v>0</v>
      </c>
      <c r="C23" s="57">
        <f>(B23*B6*(1+G4*G2+G3*G5))</f>
        <v>0</v>
      </c>
      <c r="D23" s="56">
        <f t="shared" si="8"/>
        <v>0</v>
      </c>
      <c r="E23" s="142" t="e">
        <f t="shared" si="9"/>
        <v>#DIV/0!</v>
      </c>
      <c r="F23" s="136">
        <f>IF(KamfSimulator!H$14=2,KamfSimulator!E24,KamfSimulator!F24)</f>
        <v>0</v>
      </c>
      <c r="G23" s="55">
        <f>(C6*F23*(1+G12*G8+G13*G10+G11*G14))</f>
        <v>0</v>
      </c>
      <c r="H23" s="54">
        <f>(D6*F23*R6)</f>
        <v>0</v>
      </c>
      <c r="I23" s="143" t="e">
        <f t="shared" si="11"/>
        <v>#DIV/0!</v>
      </c>
      <c r="J23" s="65" t="e">
        <f>IF($D$37=1, IF($F$41&gt;$G$41, ROUNDUP(L23,), ROUNDDOWN(L23,)), IF($G$37=1, IF($F$41&gt;$G$41, ROUNDUP(R23,), ROUNDDOWN(R23,)),ROUNDUP(B23-M23*$J$37,)))</f>
        <v>#DIV/0!</v>
      </c>
      <c r="K23" s="65" t="e">
        <f>IF($D$37=1, IF($F$41&gt;$G$41,  ROUNDDOWN(N23,), ROUNDUP(N23,)), IF($G$37=1, IF($F$41&gt;$G$41, ROUNDDOWN(S23,), ROUNDUP(S23,)),ROUNDUP(F23-O23*$J$37,)))</f>
        <v>#DIV/0!</v>
      </c>
      <c r="L23" s="137" t="e">
        <f>B23-(D23/D34*(G34+G26-0.5*G22)/D6)</f>
        <v>#DIV/0!</v>
      </c>
      <c r="M23" s="137" t="e">
        <f t="shared" si="0"/>
        <v>#DIV/0!</v>
      </c>
      <c r="N23" s="137" t="e">
        <f>F23-(H23/H34*(C34+C26-0.5*C22)/D6)</f>
        <v>#DIV/0!</v>
      </c>
      <c r="O23" s="137" t="e">
        <f t="shared" si="1"/>
        <v>#DIV/0!</v>
      </c>
      <c r="P23" s="65">
        <f t="shared" si="2"/>
        <v>0</v>
      </c>
      <c r="Q23" s="65">
        <f t="shared" si="3"/>
        <v>0</v>
      </c>
      <c r="R23" s="65" t="e">
        <f>B23-$J$37*(D23/D$34*(G$34)/D6)</f>
        <v>#DIV/0!</v>
      </c>
      <c r="S23" s="65" t="e">
        <f>F23-$J$37*(H23/H$34*(C$34)/D6)</f>
        <v>#DIV/0!</v>
      </c>
      <c r="T23" s="65">
        <f t="shared" si="6"/>
        <v>0</v>
      </c>
      <c r="U23" s="65">
        <f>IF(F23&gt;0,100*(F23-I23)/F23,0)</f>
        <v>0</v>
      </c>
      <c r="V23" s="166" t="e">
        <f t="shared" si="12"/>
        <v>#DIV/0!</v>
      </c>
      <c r="W23" s="65" t="e">
        <f t="shared" si="13"/>
        <v>#DIV/0!</v>
      </c>
      <c r="X23" s="65">
        <v>7</v>
      </c>
      <c r="Y23" s="65">
        <f t="shared" si="14"/>
        <v>0</v>
      </c>
      <c r="Z23" s="65">
        <f t="shared" si="15"/>
        <v>0</v>
      </c>
    </row>
    <row r="24" spans="1:26" x14ac:dyDescent="0.2">
      <c r="A24" s="88" t="s">
        <v>55</v>
      </c>
      <c r="B24" s="136">
        <f>IF(KamfSimulator!H$14=1,KamfSimulator!B25,KamfSimulator!C25)</f>
        <v>0</v>
      </c>
      <c r="C24" s="57">
        <f>(B24*B7*(1+G4*G2+G3*G5))</f>
        <v>0</v>
      </c>
      <c r="D24" s="56">
        <f>SUM(B24*D7*R7)</f>
        <v>0</v>
      </c>
      <c r="E24" s="140" t="e">
        <f t="shared" si="9"/>
        <v>#DIV/0!</v>
      </c>
      <c r="F24" s="136">
        <f>IF(KamfSimulator!H$14=2,KamfSimulator!E25,KamfSimulator!F25)</f>
        <v>0</v>
      </c>
      <c r="G24" s="55">
        <f>(C7*F24*(1+G12*G8+G13*G10+G11*G14))</f>
        <v>0</v>
      </c>
      <c r="H24" s="54">
        <f>(D7*F24*R7)</f>
        <v>0</v>
      </c>
      <c r="I24" s="141" t="e">
        <f t="shared" si="11"/>
        <v>#DIV/0!</v>
      </c>
      <c r="J24" s="65" t="e">
        <f>IF($D$37=1, IF($F$41&gt;$G$41, ROUNDUP(L24,), ROUNDDOWN(L24,)), IF($G$37=1, IF($F$41&gt;$G$41, ROUNDUP(R24,), ROUNDDOWN(R24,)),ROUNDUP(R24,)))</f>
        <v>#DIV/0!</v>
      </c>
      <c r="K24" s="65" t="e">
        <f>IF($D$37=1, IF($F$41&gt;$G$41,  ROUNDDOWN(N24,), ROUNDUP(N24,)), IF($G$37=1, IF($F$41&gt;$G$41, ROUNDDOWN(S24,), ROUNDUP(S24,)),ROUNDUP(S24,)))</f>
        <v>#DIV/0!</v>
      </c>
      <c r="L24" s="137" t="e">
        <f>B24-(D24/D34*G34/D7)</f>
        <v>#DIV/0!</v>
      </c>
      <c r="M24" s="166" t="e">
        <f>B24-L24</f>
        <v>#DIV/0!</v>
      </c>
      <c r="N24" s="137" t="e">
        <f>F24-(H24/H34*C34/D7)</f>
        <v>#DIV/0!</v>
      </c>
      <c r="O24" s="137" t="e">
        <f t="shared" si="1"/>
        <v>#DIV/0!</v>
      </c>
      <c r="P24" s="65">
        <f t="shared" si="2"/>
        <v>0</v>
      </c>
      <c r="Q24" s="65">
        <f t="shared" si="3"/>
        <v>0</v>
      </c>
      <c r="R24" s="65" t="e">
        <f t="shared" si="4"/>
        <v>#DIV/0!</v>
      </c>
      <c r="S24" s="65" t="e">
        <f t="shared" si="5"/>
        <v>#DIV/0!</v>
      </c>
      <c r="T24" s="65">
        <f t="shared" si="6"/>
        <v>0</v>
      </c>
      <c r="U24" s="65">
        <f t="shared" si="7"/>
        <v>0</v>
      </c>
      <c r="V24" s="166" t="e">
        <f t="shared" si="12"/>
        <v>#DIV/0!</v>
      </c>
      <c r="W24" s="65" t="e">
        <f t="shared" si="13"/>
        <v>#DIV/0!</v>
      </c>
      <c r="X24" s="65">
        <v>7</v>
      </c>
      <c r="Y24" s="65">
        <f t="shared" si="14"/>
        <v>0</v>
      </c>
      <c r="Z24" s="65">
        <f t="shared" si="15"/>
        <v>0</v>
      </c>
    </row>
    <row r="25" spans="1:26" x14ac:dyDescent="0.2">
      <c r="A25" s="88" t="s">
        <v>54</v>
      </c>
      <c r="B25" s="136">
        <f>IF(KamfSimulator!H$14=1,KamfSimulator!B26,KamfSimulator!C26)</f>
        <v>0</v>
      </c>
      <c r="C25" s="57">
        <f>(B25*B8*(1+G4*G2+G3*G5))</f>
        <v>0</v>
      </c>
      <c r="D25" s="56">
        <f t="shared" si="8"/>
        <v>0</v>
      </c>
      <c r="E25" s="140" t="e">
        <f t="shared" si="9"/>
        <v>#DIV/0!</v>
      </c>
      <c r="F25" s="136">
        <f>IF(KamfSimulator!H$14=2,KamfSimulator!E26,KamfSimulator!F26)</f>
        <v>0</v>
      </c>
      <c r="G25" s="55">
        <f>(C8*F25*(1+G12*G8+G13*G10+G11*G14))</f>
        <v>0</v>
      </c>
      <c r="H25" s="54">
        <f t="shared" si="10"/>
        <v>0</v>
      </c>
      <c r="I25" s="141" t="e">
        <f t="shared" si="11"/>
        <v>#DIV/0!</v>
      </c>
      <c r="J25" s="65" t="e">
        <f>IF($D$37=1, IF($F$41&gt;$G$41, ROUNDUP(L25,), ROUNDDOWN(L25,)), IF($G$37=1, IF($F$41&gt;$G$41, ROUNDUP(R25,), ROUNDDOWN(R25,)),ROUNDUP(B25-M25*$J$37,)))</f>
        <v>#DIV/0!</v>
      </c>
      <c r="K25" s="65" t="e">
        <f>IF($D$37=1, IF($F$41&gt;$G$41,  ROUNDDOWN(N25,), ROUNDUP(N25,)), IF($G$37=1, IF($F$41&gt;$G$41, ROUNDDOWN(S25,), ROUNDUP(S25,)),ROUNDUP(F25-O25*$J$37,)))</f>
        <v>#DIV/0!</v>
      </c>
      <c r="L25" s="137" t="e">
        <f>B25-(D25/D34*(G34+G28-0.5*G24)/D8)</f>
        <v>#DIV/0!</v>
      </c>
      <c r="M25" s="137" t="e">
        <f t="shared" si="0"/>
        <v>#DIV/0!</v>
      </c>
      <c r="N25" s="137" t="e">
        <f>F25-(H25/H34*(C34+C28-0.5*C24)/D8)</f>
        <v>#DIV/0!</v>
      </c>
      <c r="O25" s="137" t="e">
        <f t="shared" si="1"/>
        <v>#DIV/0!</v>
      </c>
      <c r="P25" s="65">
        <f t="shared" si="2"/>
        <v>0</v>
      </c>
      <c r="Q25" s="65">
        <f t="shared" si="3"/>
        <v>0</v>
      </c>
      <c r="R25" s="65" t="e">
        <f t="shared" si="4"/>
        <v>#DIV/0!</v>
      </c>
      <c r="S25" s="65" t="e">
        <f t="shared" si="5"/>
        <v>#DIV/0!</v>
      </c>
      <c r="T25" s="65">
        <f t="shared" si="6"/>
        <v>0</v>
      </c>
      <c r="U25" s="65">
        <f t="shared" si="7"/>
        <v>0</v>
      </c>
      <c r="V25" s="166" t="e">
        <f t="shared" si="12"/>
        <v>#DIV/0!</v>
      </c>
      <c r="W25" s="65" t="e">
        <f t="shared" si="13"/>
        <v>#DIV/0!</v>
      </c>
      <c r="X25" s="65">
        <v>10</v>
      </c>
      <c r="Y25" s="65">
        <f t="shared" si="14"/>
        <v>0</v>
      </c>
      <c r="Z25" s="65">
        <f t="shared" si="15"/>
        <v>0</v>
      </c>
    </row>
    <row r="26" spans="1:26" x14ac:dyDescent="0.2">
      <c r="A26" s="88" t="s">
        <v>11</v>
      </c>
      <c r="B26" s="136">
        <f>IF(KamfSimulator!H$14=1,KamfSimulator!B27,KamfSimulator!C27)</f>
        <v>0</v>
      </c>
      <c r="C26" s="57">
        <f>(B26*B9*(1+G4*G2+G3*G5))</f>
        <v>0</v>
      </c>
      <c r="D26" s="56">
        <f>SUM(B26*D9*R9)</f>
        <v>0</v>
      </c>
      <c r="E26" s="138" t="e">
        <f t="shared" si="9"/>
        <v>#DIV/0!</v>
      </c>
      <c r="F26" s="136">
        <f>IF(KamfSimulator!H$14=2,KamfSimulator!E27,KamfSimulator!F27)</f>
        <v>0</v>
      </c>
      <c r="G26" s="55">
        <f>(C9*F26*(1+G12*G8+G13*G10+G11*G14))</f>
        <v>0</v>
      </c>
      <c r="H26" s="54">
        <f t="shared" si="10"/>
        <v>0</v>
      </c>
      <c r="I26" s="141" t="e">
        <f t="shared" si="11"/>
        <v>#DIV/0!</v>
      </c>
      <c r="J26" s="65" t="e">
        <f>IF($D$37=1, IF($F$41&gt;$G$41, ROUNDUP(L26,), ROUNDDOWN(L26,)), IF($G$37=1, IF($F$41&gt;$G$41, ROUNDUP(R26,), ROUNDDOWN(R26,)),ROUNDUP(R26,)))</f>
        <v>#DIV/0!</v>
      </c>
      <c r="K26" s="65" t="e">
        <f>IF($D$37=1, IF($F$41&gt;$G$41,  ROUNDDOWN(N26,), ROUNDUP(N26,)), IF($G$37=1, IF($F$41&gt;$G$41, ROUNDDOWN(S26,), ROUNDUP(S26,)),ROUNDUP(S26,)))</f>
        <v>#DIV/0!</v>
      </c>
      <c r="L26" s="137" t="e">
        <f>B26-(D26/D34*G34/D9)</f>
        <v>#DIV/0!</v>
      </c>
      <c r="M26" s="137" t="e">
        <f t="shared" si="0"/>
        <v>#DIV/0!</v>
      </c>
      <c r="N26" s="137" t="e">
        <f>F26-(H26/H34*C34/D9)</f>
        <v>#DIV/0!</v>
      </c>
      <c r="O26" s="137" t="e">
        <f t="shared" si="1"/>
        <v>#DIV/0!</v>
      </c>
      <c r="P26" s="65">
        <f t="shared" si="2"/>
        <v>0</v>
      </c>
      <c r="Q26" s="65">
        <f t="shared" si="3"/>
        <v>0</v>
      </c>
      <c r="R26" s="65" t="e">
        <f t="shared" si="4"/>
        <v>#DIV/0!</v>
      </c>
      <c r="S26" s="65" t="e">
        <f t="shared" si="5"/>
        <v>#DIV/0!</v>
      </c>
      <c r="T26" s="65">
        <f t="shared" si="6"/>
        <v>0</v>
      </c>
      <c r="U26" s="65">
        <f t="shared" si="7"/>
        <v>0</v>
      </c>
      <c r="V26" s="166" t="e">
        <f t="shared" si="12"/>
        <v>#DIV/0!</v>
      </c>
      <c r="W26" s="65" t="e">
        <f t="shared" si="13"/>
        <v>#DIV/0!</v>
      </c>
      <c r="X26" s="65">
        <v>10</v>
      </c>
      <c r="Y26" s="65">
        <f t="shared" si="14"/>
        <v>0</v>
      </c>
      <c r="Z26" s="65">
        <f t="shared" si="15"/>
        <v>0</v>
      </c>
    </row>
    <row r="27" spans="1:26" x14ac:dyDescent="0.2">
      <c r="A27" s="88" t="s">
        <v>12</v>
      </c>
      <c r="B27" s="136">
        <f>IF(KamfSimulator!H$14=1,KamfSimulator!B28,KamfSimulator!C28)</f>
        <v>0</v>
      </c>
      <c r="C27" s="57">
        <f>(B27*B10*(1+G4*G2+G3*G5))</f>
        <v>0</v>
      </c>
      <c r="D27" s="56">
        <f t="shared" si="8"/>
        <v>0</v>
      </c>
      <c r="E27" s="140" t="e">
        <f t="shared" si="9"/>
        <v>#DIV/0!</v>
      </c>
      <c r="F27" s="136">
        <f>IF(KamfSimulator!H$14=2,KamfSimulator!E28,KamfSimulator!F28)</f>
        <v>0</v>
      </c>
      <c r="G27" s="55">
        <f>(C10*F27*(1+G12*G8+G13*G10+G11*G14))</f>
        <v>0</v>
      </c>
      <c r="H27" s="54">
        <f t="shared" si="10"/>
        <v>0</v>
      </c>
      <c r="I27" s="143" t="e">
        <f t="shared" si="11"/>
        <v>#DIV/0!</v>
      </c>
      <c r="J27" s="65" t="e">
        <f>IF($D$37=1, IF($F$41&gt;$G$41, ROUNDUP(L27,), ROUNDDOWN(L27,)), IF($G$37=1, IF($F$41&gt;$G$41, ROUNDUP(R27,), ROUNDDOWN(R27,)),ROUNDUP(B27-M27*$J$37,)))</f>
        <v>#DIV/0!</v>
      </c>
      <c r="K27" s="65" t="e">
        <f>IF($D$37=1, IF($F$41&gt;$G$41,  ROUNDDOWN(N27,), ROUNDUP(N27,)), IF($G$37=1, IF($F$41&gt;$G$41, ROUNDDOWN(S27,), ROUNDUP(S27,)),ROUNDUP(F27-O27*$J$37,)))</f>
        <v>#DIV/0!</v>
      </c>
      <c r="L27" s="137" t="e">
        <f>B27-(D27/D34*(G34+G30-0.5*G26)/D10)</f>
        <v>#DIV/0!</v>
      </c>
      <c r="M27" s="137" t="e">
        <f t="shared" si="0"/>
        <v>#DIV/0!</v>
      </c>
      <c r="N27" s="137" t="e">
        <f>F27-(H27/H34*(C34+C30-0.5*C26)/D10)</f>
        <v>#DIV/0!</v>
      </c>
      <c r="O27" s="137" t="e">
        <f t="shared" si="1"/>
        <v>#DIV/0!</v>
      </c>
      <c r="P27" s="65">
        <f t="shared" si="2"/>
        <v>0</v>
      </c>
      <c r="Q27" s="65">
        <f t="shared" si="3"/>
        <v>0</v>
      </c>
      <c r="R27" s="65" t="e">
        <f t="shared" si="4"/>
        <v>#DIV/0!</v>
      </c>
      <c r="S27" s="65" t="e">
        <f t="shared" si="5"/>
        <v>#DIV/0!</v>
      </c>
      <c r="T27" s="65">
        <f t="shared" si="6"/>
        <v>0</v>
      </c>
      <c r="U27" s="65">
        <f t="shared" si="7"/>
        <v>0</v>
      </c>
      <c r="V27" s="166" t="e">
        <f t="shared" si="12"/>
        <v>#DIV/0!</v>
      </c>
      <c r="W27" s="65" t="e">
        <f t="shared" si="13"/>
        <v>#DIV/0!</v>
      </c>
      <c r="X27" s="65">
        <v>14</v>
      </c>
      <c r="Y27" s="65">
        <f t="shared" si="14"/>
        <v>0</v>
      </c>
      <c r="Z27" s="65">
        <f t="shared" si="15"/>
        <v>0</v>
      </c>
    </row>
    <row r="28" spans="1:26" x14ac:dyDescent="0.2">
      <c r="A28" s="88" t="s">
        <v>16</v>
      </c>
      <c r="B28" s="136">
        <f>IF(KamfSimulator!H$14=1,KamfSimulator!B29,KamfSimulator!C29)</f>
        <v>0</v>
      </c>
      <c r="C28" s="57">
        <f>(B28*B11*(1+G4*G2+G3*G5))</f>
        <v>0</v>
      </c>
      <c r="D28" s="56">
        <f t="shared" si="8"/>
        <v>0</v>
      </c>
      <c r="E28" s="140" t="e">
        <f t="shared" si="9"/>
        <v>#DIV/0!</v>
      </c>
      <c r="F28" s="136">
        <f>IF(KamfSimulator!H$14=2,KamfSimulator!E29,KamfSimulator!F29)</f>
        <v>0</v>
      </c>
      <c r="G28" s="58">
        <f>(C11*F28*(1+G12*G8+G13*G10+G11*G14))</f>
        <v>0</v>
      </c>
      <c r="H28" s="54">
        <f t="shared" si="10"/>
        <v>0</v>
      </c>
      <c r="I28" s="141" t="e">
        <f t="shared" si="11"/>
        <v>#DIV/0!</v>
      </c>
      <c r="J28" s="65" t="e">
        <f>IF($D$37=1, IF($F$41&gt;$G$41, ROUNDUP(L28,), ROUNDDOWN(L28,)), IF($G$37=1, IF($F$41&gt;$G$41, ROUNDUP(R28,), ROUNDDOWN(R28,)),ROUNDUP(R28,)))</f>
        <v>#DIV/0!</v>
      </c>
      <c r="K28" s="65" t="e">
        <f>IF($D$37=1, IF($F$41&gt;$G$41,  ROUNDDOWN(N28,), ROUNDUP(N28,)), IF($G$37=1, IF($F$41&gt;$G$41, ROUNDDOWN(S28,), ROUNDUP(S28,)),ROUNDUP(S28,)))</f>
        <v>#DIV/0!</v>
      </c>
      <c r="L28" s="137" t="e">
        <f>B28-(D28/D34*G34/D11)</f>
        <v>#DIV/0!</v>
      </c>
      <c r="M28" s="137" t="e">
        <f t="shared" si="0"/>
        <v>#DIV/0!</v>
      </c>
      <c r="N28" s="137" t="e">
        <f>F28-(H28/H34*C34/D11)</f>
        <v>#DIV/0!</v>
      </c>
      <c r="O28" s="137" t="e">
        <f t="shared" si="1"/>
        <v>#DIV/0!</v>
      </c>
      <c r="P28" s="65">
        <f t="shared" si="2"/>
        <v>0</v>
      </c>
      <c r="Q28" s="65">
        <f t="shared" si="3"/>
        <v>0</v>
      </c>
      <c r="R28" s="65" t="e">
        <f t="shared" si="4"/>
        <v>#DIV/0!</v>
      </c>
      <c r="S28" s="65" t="e">
        <f t="shared" si="5"/>
        <v>#DIV/0!</v>
      </c>
      <c r="T28" s="65">
        <f t="shared" si="6"/>
        <v>0</v>
      </c>
      <c r="U28" s="65">
        <f t="shared" si="7"/>
        <v>0</v>
      </c>
      <c r="V28" s="166" t="e">
        <f t="shared" si="12"/>
        <v>#DIV/0!</v>
      </c>
      <c r="W28" s="65" t="e">
        <f t="shared" si="13"/>
        <v>#DIV/0!</v>
      </c>
      <c r="X28" s="65">
        <v>14</v>
      </c>
      <c r="Y28" s="65">
        <f t="shared" si="14"/>
        <v>0</v>
      </c>
      <c r="Z28" s="65">
        <f t="shared" si="15"/>
        <v>0</v>
      </c>
    </row>
    <row r="29" spans="1:26" x14ac:dyDescent="0.2">
      <c r="A29" s="88" t="s">
        <v>13</v>
      </c>
      <c r="B29" s="136">
        <f>IF(KamfSimulator!H$14=1,KamfSimulator!B30,KamfSimulator!C30)</f>
        <v>0</v>
      </c>
      <c r="C29" s="57">
        <f>(B29*B12*(1+G4*G2+G3*G5))</f>
        <v>0</v>
      </c>
      <c r="D29" s="56">
        <f t="shared" si="8"/>
        <v>0</v>
      </c>
      <c r="E29" s="140" t="e">
        <f t="shared" si="9"/>
        <v>#DIV/0!</v>
      </c>
      <c r="F29" s="136">
        <f>IF(KamfSimulator!H$14=2,KamfSimulator!E30,KamfSimulator!F30)</f>
        <v>0</v>
      </c>
      <c r="G29" s="55">
        <f>(C12*F29*(1+G12*G8+G13*G10+G11*G14))</f>
        <v>0</v>
      </c>
      <c r="H29" s="54">
        <f t="shared" si="10"/>
        <v>0</v>
      </c>
      <c r="I29" s="141" t="e">
        <f t="shared" si="11"/>
        <v>#DIV/0!</v>
      </c>
      <c r="J29" s="65" t="e">
        <f>IF($D$37=1, IF($F$41&gt;$G$41, ROUNDUP(L29,), ROUNDDOWN(L29,)), IF($G$37=1, IF($F$41&gt;$G$41, ROUNDUP(R29,), ROUNDDOWN(R29,)),ROUNDUP(B29-M29*$J$37,)))</f>
        <v>#DIV/0!</v>
      </c>
      <c r="K29" s="65" t="e">
        <f>IF($D$37=1, IF($F$41&gt;$G$41,  ROUNDDOWN(N29,), ROUNDUP(N29,)), IF($G$37=1, IF($F$41&gt;$G$41, ROUNDDOWN(S29,), ROUNDUP(S29,)),ROUNDUP(F29-O29*$J$37,)))</f>
        <v>#DIV/0!</v>
      </c>
      <c r="L29" s="137" t="e">
        <f>B29-(D29/D34*(G34+G32-0.5*G28)/D12)</f>
        <v>#DIV/0!</v>
      </c>
      <c r="M29" s="137" t="e">
        <f t="shared" si="0"/>
        <v>#DIV/0!</v>
      </c>
      <c r="N29" s="137" t="e">
        <f>F29-(H29/H34*(C34+C32-0.5*C28)/D12)</f>
        <v>#DIV/0!</v>
      </c>
      <c r="O29" s="137" t="e">
        <f t="shared" si="1"/>
        <v>#DIV/0!</v>
      </c>
      <c r="P29" s="65">
        <f t="shared" si="2"/>
        <v>0</v>
      </c>
      <c r="Q29" s="65">
        <f t="shared" si="3"/>
        <v>0</v>
      </c>
      <c r="R29" s="65" t="e">
        <f t="shared" si="4"/>
        <v>#DIV/0!</v>
      </c>
      <c r="S29" s="65" t="e">
        <f t="shared" si="5"/>
        <v>#DIV/0!</v>
      </c>
      <c r="T29" s="65">
        <f t="shared" si="6"/>
        <v>0</v>
      </c>
      <c r="U29" s="65">
        <f t="shared" si="7"/>
        <v>0</v>
      </c>
      <c r="V29" s="166" t="e">
        <f t="shared" si="12"/>
        <v>#DIV/0!</v>
      </c>
      <c r="W29" s="65" t="e">
        <f t="shared" si="13"/>
        <v>#DIV/0!</v>
      </c>
      <c r="X29" s="65">
        <v>19</v>
      </c>
      <c r="Y29" s="65">
        <f t="shared" si="14"/>
        <v>0</v>
      </c>
      <c r="Z29" s="65">
        <f t="shared" si="15"/>
        <v>0</v>
      </c>
    </row>
    <row r="30" spans="1:26" x14ac:dyDescent="0.2">
      <c r="A30" s="88" t="s">
        <v>26</v>
      </c>
      <c r="B30" s="136">
        <f>IF(KamfSimulator!H$14=1,KamfSimulator!B31,KamfSimulator!C31)</f>
        <v>0</v>
      </c>
      <c r="C30" s="57">
        <f>(B30*B13*(1+G4*G2+G3*G5))</f>
        <v>0</v>
      </c>
      <c r="D30" s="56">
        <f t="shared" si="8"/>
        <v>0</v>
      </c>
      <c r="E30" s="369" t="e">
        <f t="shared" si="9"/>
        <v>#DIV/0!</v>
      </c>
      <c r="F30" s="136">
        <f>IF(KamfSimulator!H$14=2,KamfSimulator!E31,KamfSimulator!F31)</f>
        <v>0</v>
      </c>
      <c r="G30" s="55">
        <f>(C13*F30*(1+G12*G8+G13*G10+G11*G14))</f>
        <v>0</v>
      </c>
      <c r="H30" s="54">
        <f t="shared" si="10"/>
        <v>0</v>
      </c>
      <c r="I30" s="143" t="e">
        <f t="shared" si="11"/>
        <v>#DIV/0!</v>
      </c>
      <c r="J30" s="65" t="e">
        <f>IF($D$37=1, IF($F$41&gt;$G$41, ROUNDUP(L30,), ROUNDDOWN(L30,)), IF($G$37=1, IF($F$41&gt;$G$41, ROUNDUP(R30,), ROUNDDOWN(R30,)),ROUNDUP(R30,)))</f>
        <v>#DIV/0!</v>
      </c>
      <c r="K30" s="65" t="e">
        <f>IF($D$37=1, IF($F$41&gt;$G$41,  ROUNDDOWN(N30,), ROUNDUP(N30,)), IF($G$37=1, IF($F$41&gt;$G$41, ROUNDDOWN(S30,), ROUNDUP(S30,)),ROUNDUP(S30,)))</f>
        <v>#DIV/0!</v>
      </c>
      <c r="L30" s="137" t="e">
        <f>B30-(D30/D34*G34/D13)</f>
        <v>#DIV/0!</v>
      </c>
      <c r="M30" s="137" t="e">
        <f t="shared" si="0"/>
        <v>#DIV/0!</v>
      </c>
      <c r="N30" s="137" t="e">
        <f>F30-(H30/H34*C34/D13)</f>
        <v>#DIV/0!</v>
      </c>
      <c r="O30" s="137" t="e">
        <f t="shared" si="1"/>
        <v>#DIV/0!</v>
      </c>
      <c r="P30" s="65">
        <f t="shared" si="2"/>
        <v>0</v>
      </c>
      <c r="Q30" s="65">
        <f t="shared" si="3"/>
        <v>0</v>
      </c>
      <c r="R30" s="65" t="e">
        <f t="shared" si="4"/>
        <v>#DIV/0!</v>
      </c>
      <c r="S30" s="65" t="e">
        <f t="shared" si="5"/>
        <v>#DIV/0!</v>
      </c>
      <c r="T30" s="65">
        <f t="shared" si="6"/>
        <v>0</v>
      </c>
      <c r="U30" s="65">
        <f t="shared" si="7"/>
        <v>0</v>
      </c>
      <c r="V30" s="166" t="e">
        <f t="shared" si="12"/>
        <v>#DIV/0!</v>
      </c>
      <c r="W30" s="65" t="e">
        <f t="shared" si="13"/>
        <v>#DIV/0!</v>
      </c>
      <c r="X30" s="65">
        <v>19</v>
      </c>
      <c r="Y30" s="65">
        <f t="shared" si="14"/>
        <v>0</v>
      </c>
      <c r="Z30" s="65">
        <f t="shared" si="15"/>
        <v>0</v>
      </c>
    </row>
    <row r="31" spans="1:26" x14ac:dyDescent="0.2">
      <c r="A31" s="88" t="s">
        <v>14</v>
      </c>
      <c r="B31" s="136">
        <f>IF(KamfSimulator!H$14=1,KamfSimulator!B32,KamfSimulator!C32)</f>
        <v>0</v>
      </c>
      <c r="C31" s="57">
        <f>(B31*B14*(1+G4*G2+G3*G5))</f>
        <v>0</v>
      </c>
      <c r="D31" s="56">
        <f t="shared" si="8"/>
        <v>0</v>
      </c>
      <c r="E31" s="138" t="e">
        <f t="shared" si="9"/>
        <v>#DIV/0!</v>
      </c>
      <c r="F31" s="136">
        <f>IF(KamfSimulator!H$14=2,KamfSimulator!E32,KamfSimulator!F32)</f>
        <v>0</v>
      </c>
      <c r="G31" s="55">
        <f>(C14*F31*(1+G12*G8+G13*G10+G11*G14))</f>
        <v>0</v>
      </c>
      <c r="H31" s="54">
        <f t="shared" si="10"/>
        <v>0</v>
      </c>
      <c r="I31" s="139" t="e">
        <f t="shared" si="11"/>
        <v>#DIV/0!</v>
      </c>
      <c r="J31" s="65" t="e">
        <f>IF($D$37=1, IF($F$41&gt;$G$41, ROUNDUP(L31,), ROUNDDOWN(L31,)), IF($G$37=1, IF($F$41&gt;$G$41, ROUNDUP(R31,), ROUNDDOWN(R31,)),ROUNDUP(B31-M31*$J$37,)))</f>
        <v>#DIV/0!</v>
      </c>
      <c r="K31" s="65" t="e">
        <f>IF($D$37=1, IF($F$41&gt;$G$41,  ROUNDDOWN(N31,), ROUNDUP(N31,)), IF($G$37=1, IF($F$41&gt;$G$41, ROUNDDOWN(S31,), ROUNDUP(S31,)),ROUNDUP(F31-O31*$J$37,)))</f>
        <v>#DIV/0!</v>
      </c>
      <c r="L31" s="137" t="e">
        <f>B31-(D31/D34*(G34+G20-0.5*G30)/D14)</f>
        <v>#DIV/0!</v>
      </c>
      <c r="M31" s="137" t="e">
        <f t="shared" si="0"/>
        <v>#DIV/0!</v>
      </c>
      <c r="N31" s="137" t="e">
        <f>F31-(H31/H34*(C34+C20-0.5*C30)/D14)</f>
        <v>#DIV/0!</v>
      </c>
      <c r="O31" s="137" t="e">
        <f t="shared" si="1"/>
        <v>#DIV/0!</v>
      </c>
      <c r="P31" s="65">
        <f t="shared" si="2"/>
        <v>0</v>
      </c>
      <c r="Q31" s="65">
        <f t="shared" si="3"/>
        <v>0</v>
      </c>
      <c r="R31" s="65" t="e">
        <f t="shared" si="4"/>
        <v>#DIV/0!</v>
      </c>
      <c r="S31" s="65" t="e">
        <f t="shared" si="5"/>
        <v>#DIV/0!</v>
      </c>
      <c r="T31" s="65">
        <f t="shared" si="6"/>
        <v>0</v>
      </c>
      <c r="U31" s="65">
        <f t="shared" si="7"/>
        <v>0</v>
      </c>
      <c r="V31" s="166" t="e">
        <f t="shared" si="12"/>
        <v>#DIV/0!</v>
      </c>
      <c r="W31" s="65" t="e">
        <f t="shared" si="13"/>
        <v>#DIV/0!</v>
      </c>
      <c r="X31" s="65">
        <v>25</v>
      </c>
      <c r="Y31" s="65">
        <f t="shared" si="14"/>
        <v>0</v>
      </c>
      <c r="Z31" s="65">
        <f t="shared" si="15"/>
        <v>0</v>
      </c>
    </row>
    <row r="32" spans="1:26" x14ac:dyDescent="0.2">
      <c r="A32" s="88" t="s">
        <v>15</v>
      </c>
      <c r="B32" s="136">
        <f>IF(KamfSimulator!H$14=1,KamfSimulator!B33,KamfSimulator!C33)</f>
        <v>0</v>
      </c>
      <c r="C32" s="57">
        <f>(B32*B15*(1+G4*G2+G3*G5))</f>
        <v>0</v>
      </c>
      <c r="D32" s="56">
        <f t="shared" si="8"/>
        <v>0</v>
      </c>
      <c r="E32" s="140" t="e">
        <f t="shared" si="9"/>
        <v>#DIV/0!</v>
      </c>
      <c r="F32" s="136">
        <f>IF(KamfSimulator!H$14=2,KamfSimulator!E33,KamfSimulator!F33)</f>
        <v>0</v>
      </c>
      <c r="G32" s="55">
        <f>(C15*F32*(1+G12*G8+G13*G10+G11*G14))</f>
        <v>0</v>
      </c>
      <c r="H32" s="54">
        <f t="shared" si="10"/>
        <v>0</v>
      </c>
      <c r="I32" s="139" t="e">
        <f t="shared" si="11"/>
        <v>#DIV/0!</v>
      </c>
      <c r="J32" s="65" t="e">
        <f>IF($D$37=1, IF($F$41&gt;$G$41, ROUNDUP(L32,), ROUNDDOWN(L32,)), IF($G$37=1, IF($F$41&gt;$G$41, ROUNDUP(R32,), ROUNDDOWN(R32,)),ROUNDUP(R32,)))</f>
        <v>#DIV/0!</v>
      </c>
      <c r="K32" s="65" t="e">
        <f>IF($D$37=1, IF($F$41&gt;$G$41,  ROUNDDOWN(N32,), ROUNDUP(N32,)), IF($G$37=1, IF($F$41&gt;$G$41, ROUNDDOWN(S32,), ROUNDUP(S32,)),ROUNDUP(S32,)))</f>
        <v>#DIV/0!</v>
      </c>
      <c r="L32" s="137" t="e">
        <f>B32-(D32/D34*G34/D15)</f>
        <v>#DIV/0!</v>
      </c>
      <c r="M32" s="137" t="e">
        <f t="shared" si="0"/>
        <v>#DIV/0!</v>
      </c>
      <c r="N32" s="137" t="e">
        <f>F32-(H32/H34*C34/D15)</f>
        <v>#DIV/0!</v>
      </c>
      <c r="O32" s="137" t="e">
        <f t="shared" si="1"/>
        <v>#DIV/0!</v>
      </c>
      <c r="P32" s="65">
        <f t="shared" si="2"/>
        <v>0</v>
      </c>
      <c r="Q32" s="65">
        <f t="shared" si="3"/>
        <v>0</v>
      </c>
      <c r="R32" s="65" t="e">
        <f t="shared" si="4"/>
        <v>#DIV/0!</v>
      </c>
      <c r="S32" s="65" t="e">
        <f t="shared" si="5"/>
        <v>#DIV/0!</v>
      </c>
      <c r="T32" s="65">
        <f t="shared" si="6"/>
        <v>0</v>
      </c>
      <c r="U32" s="65">
        <f t="shared" si="7"/>
        <v>0</v>
      </c>
      <c r="V32" s="166" t="e">
        <f t="shared" si="12"/>
        <v>#DIV/0!</v>
      </c>
      <c r="W32" s="65" t="e">
        <f t="shared" si="13"/>
        <v>#DIV/0!</v>
      </c>
      <c r="X32" s="65">
        <v>25</v>
      </c>
      <c r="Y32" s="65">
        <f t="shared" si="14"/>
        <v>0</v>
      </c>
      <c r="Z32" s="65">
        <f t="shared" si="15"/>
        <v>0</v>
      </c>
    </row>
    <row r="33" spans="1:26" ht="13.5" thickBot="1" x14ac:dyDescent="0.25">
      <c r="A33" s="347" t="s">
        <v>164</v>
      </c>
      <c r="B33" s="373">
        <f>IF(KamfSimulator!H$14=1,KamfSimulator!B34,KamfSimulator!C34)</f>
        <v>0</v>
      </c>
      <c r="C33" s="57">
        <f>(B33*B16*(1+G5*G3+G4*G6))</f>
        <v>0</v>
      </c>
      <c r="D33" s="56">
        <f t="shared" si="8"/>
        <v>0</v>
      </c>
      <c r="E33" s="369" t="e">
        <f t="shared" si="9"/>
        <v>#DIV/0!</v>
      </c>
      <c r="F33" s="136">
        <f>IF(KamfSimulator!H$14=2,KamfSimulator!E34,KamfSimulator!F34)</f>
        <v>0</v>
      </c>
      <c r="G33" s="55">
        <f>(C16*F33*(1+G13*G9+G14*G11+G12*G15))</f>
        <v>0</v>
      </c>
      <c r="H33" s="54">
        <f t="shared" si="10"/>
        <v>0</v>
      </c>
      <c r="I33" s="144" t="e">
        <f t="shared" si="11"/>
        <v>#DIV/0!</v>
      </c>
      <c r="J33" s="65" t="e">
        <f>IF($D$37=1, IF($F$41&gt;$G$41, ROUNDUP(L33,), ROUNDDOWN(L33,)), IF($G$37=1, IF($F$41&gt;$G$41, ROUNDUP(R33,), ROUNDDOWN(R33,)),ROUNDUP(R33,)))</f>
        <v>#DIV/0!</v>
      </c>
      <c r="K33" s="65" t="e">
        <f>IF($D$37=1, IF($F$41&gt;$G$41,  ROUNDDOWN(N33,), ROUNDUP(N33,)), IF($G$37=1, IF($F$41&gt;$G$41, ROUNDDOWN(S33,), ROUNDUP(S33,)),ROUNDUP(S33,)))</f>
        <v>#DIV/0!</v>
      </c>
      <c r="L33" s="137" t="e">
        <f>B33-(D33/D34*G34/D16)</f>
        <v>#DIV/0!</v>
      </c>
      <c r="M33" s="137" t="e">
        <f t="shared" si="0"/>
        <v>#DIV/0!</v>
      </c>
      <c r="N33" s="137" t="e">
        <f>F33-(H33/H34*C34/D16)</f>
        <v>#DIV/0!</v>
      </c>
      <c r="O33" s="137" t="e">
        <f t="shared" si="1"/>
        <v>#DIV/0!</v>
      </c>
      <c r="P33" s="65">
        <f t="shared" si="2"/>
        <v>0</v>
      </c>
      <c r="Q33" s="65">
        <f t="shared" si="3"/>
        <v>0</v>
      </c>
      <c r="R33" s="65" t="e">
        <f t="shared" si="4"/>
        <v>#DIV/0!</v>
      </c>
      <c r="S33" s="65" t="e">
        <f t="shared" si="5"/>
        <v>#DIV/0!</v>
      </c>
      <c r="T33" s="65">
        <f t="shared" si="6"/>
        <v>0</v>
      </c>
      <c r="U33" s="65">
        <f t="shared" si="7"/>
        <v>0</v>
      </c>
      <c r="V33" s="166" t="e">
        <f t="shared" si="12"/>
        <v>#DIV/0!</v>
      </c>
      <c r="W33" s="65" t="e">
        <f t="shared" si="13"/>
        <v>#DIV/0!</v>
      </c>
      <c r="X33" s="65">
        <v>3</v>
      </c>
      <c r="Y33" s="65">
        <f t="shared" si="14"/>
        <v>0</v>
      </c>
      <c r="Z33" s="65">
        <f t="shared" si="15"/>
        <v>0</v>
      </c>
    </row>
    <row r="34" spans="1:26" ht="13.5" thickBot="1" x14ac:dyDescent="0.25">
      <c r="B34" s="145"/>
      <c r="C34" s="376">
        <f>SUM(C19:C33)</f>
        <v>0</v>
      </c>
      <c r="D34" s="375">
        <f>SUM(D19:D33)</f>
        <v>0</v>
      </c>
      <c r="E34" s="146"/>
      <c r="F34" s="147"/>
      <c r="G34" s="377">
        <f>SUM(G19:G33)</f>
        <v>0</v>
      </c>
      <c r="H34" s="378">
        <f>SUM(H19:H33)</f>
        <v>0</v>
      </c>
      <c r="I34" s="148"/>
      <c r="V34" s="166" t="e">
        <f>SUM(V19:V33)</f>
        <v>#DIV/0!</v>
      </c>
      <c r="W34" s="166" t="e">
        <f>SUM(W19:W33)</f>
        <v>#DIV/0!</v>
      </c>
      <c r="Y34" s="65">
        <f>SUM(Y19:Y33)</f>
        <v>0</v>
      </c>
      <c r="Z34" s="65">
        <f>SUM(Z19:Z33)</f>
        <v>0</v>
      </c>
    </row>
    <row r="35" spans="1:26" x14ac:dyDescent="0.2">
      <c r="H35" s="100"/>
      <c r="L35" s="751" t="s">
        <v>176</v>
      </c>
      <c r="M35" s="751"/>
      <c r="N35" s="751"/>
      <c r="O35" s="165"/>
      <c r="R35" s="65" t="e">
        <f>ROUNDUP(R19,)</f>
        <v>#DIV/0!</v>
      </c>
      <c r="S35" s="65" t="e">
        <f>ROUNDUP(S19,)</f>
        <v>#DIV/0!</v>
      </c>
    </row>
    <row r="36" spans="1:26" x14ac:dyDescent="0.2">
      <c r="D36" s="273" t="s">
        <v>78</v>
      </c>
      <c r="G36" s="344" t="s">
        <v>159</v>
      </c>
      <c r="I36" s="164" t="s">
        <v>53</v>
      </c>
      <c r="J36" s="164"/>
      <c r="K36" s="164"/>
      <c r="L36" s="164" t="s">
        <v>1</v>
      </c>
      <c r="N36" s="65" t="s">
        <v>2</v>
      </c>
      <c r="R36" s="65" t="e">
        <f t="shared" ref="R36:S49" si="16">ROUNDUP(R20,)</f>
        <v>#DIV/0!</v>
      </c>
      <c r="S36" s="65" t="e">
        <f t="shared" si="16"/>
        <v>#DIV/0!</v>
      </c>
    </row>
    <row r="37" spans="1:26" x14ac:dyDescent="0.2">
      <c r="D37" s="65" t="e">
        <f>IF(SUM(B19:B33)+SUM(F19:F33)-SUM(L37:L51)-SUM(N37:N51) = 0, 1, 0)</f>
        <v>#DIV/0!</v>
      </c>
      <c r="G37" s="100" t="e">
        <f>IF(SUM(R35:R49)-SUM(B19:B33)+SUM(F19:F33)-SUM(S35:S49)=0,1,0)</f>
        <v>#DIV/0!</v>
      </c>
      <c r="J37" s="752" t="e">
        <f>IF(MAX(1-(K55-C34)/K55,1-(J55-G34)/J55)&gt;0.1,MIN(K55*0.1/C34,J55*0.1/G34),1)</f>
        <v>#DIV/0!</v>
      </c>
      <c r="K37" s="752"/>
      <c r="L37" s="65" t="e">
        <f>ROUNDUP(L19,0)</f>
        <v>#DIV/0!</v>
      </c>
      <c r="N37" s="65" t="e">
        <f>ROUNDUP(N19,0)</f>
        <v>#DIV/0!</v>
      </c>
      <c r="R37" s="65" t="e">
        <f t="shared" si="16"/>
        <v>#DIV/0!</v>
      </c>
      <c r="S37" s="65" t="e">
        <f t="shared" si="16"/>
        <v>#DIV/0!</v>
      </c>
    </row>
    <row r="38" spans="1:26" x14ac:dyDescent="0.2">
      <c r="J38" s="751"/>
      <c r="K38" s="751"/>
      <c r="L38" s="65" t="e">
        <f t="shared" ref="L38:L51" si="17">ROUNDUP(L20,0)</f>
        <v>#DIV/0!</v>
      </c>
      <c r="N38" s="65" t="e">
        <f t="shared" ref="N38:N51" si="18">ROUNDUP(N20,0)</f>
        <v>#DIV/0!</v>
      </c>
      <c r="R38" s="65" t="e">
        <f t="shared" si="16"/>
        <v>#DIV/0!</v>
      </c>
      <c r="S38" s="65" t="e">
        <f t="shared" si="16"/>
        <v>#DIV/0!</v>
      </c>
    </row>
    <row r="39" spans="1:26" x14ac:dyDescent="0.2">
      <c r="B39" s="66" t="s">
        <v>76</v>
      </c>
      <c r="C39" s="65" t="s">
        <v>77</v>
      </c>
      <c r="D39" s="751" t="s">
        <v>81</v>
      </c>
      <c r="E39" s="751"/>
      <c r="F39" s="751" t="s">
        <v>83</v>
      </c>
      <c r="G39" s="751"/>
      <c r="J39" s="753" t="s">
        <v>175</v>
      </c>
      <c r="K39" s="753"/>
      <c r="L39" s="65" t="e">
        <f t="shared" si="17"/>
        <v>#DIV/0!</v>
      </c>
      <c r="N39" s="65" t="e">
        <f t="shared" si="18"/>
        <v>#DIV/0!</v>
      </c>
      <c r="R39" s="65" t="e">
        <f t="shared" si="16"/>
        <v>#DIV/0!</v>
      </c>
      <c r="S39" s="65" t="e">
        <f>ROUNDUP(S23,)</f>
        <v>#DIV/0!</v>
      </c>
    </row>
    <row r="40" spans="1:26" x14ac:dyDescent="0.2">
      <c r="B40" s="65">
        <f t="shared" ref="B40:B54" si="19">ABS(B19-F19)</f>
        <v>0</v>
      </c>
      <c r="C40" s="65">
        <f>SUM(B40:B53)</f>
        <v>0</v>
      </c>
      <c r="D40" s="65" t="s">
        <v>79</v>
      </c>
      <c r="E40" s="65" t="s">
        <v>80</v>
      </c>
      <c r="F40" s="65" t="s">
        <v>79</v>
      </c>
      <c r="G40" s="65" t="s">
        <v>80</v>
      </c>
      <c r="J40" s="56">
        <f>SUM(B19*D2)</f>
        <v>0</v>
      </c>
      <c r="K40" s="54">
        <f>(D2*F19)</f>
        <v>0</v>
      </c>
      <c r="L40" s="65" t="e">
        <f t="shared" si="17"/>
        <v>#DIV/0!</v>
      </c>
      <c r="N40" s="65" t="e">
        <f t="shared" si="18"/>
        <v>#DIV/0!</v>
      </c>
      <c r="R40" s="65" t="e">
        <f t="shared" si="16"/>
        <v>#DIV/0!</v>
      </c>
      <c r="S40" s="65" t="e">
        <f t="shared" si="16"/>
        <v>#DIV/0!</v>
      </c>
    </row>
    <row r="41" spans="1:26" x14ac:dyDescent="0.2">
      <c r="B41" s="65">
        <f t="shared" si="19"/>
        <v>0</v>
      </c>
      <c r="D41" s="65" t="e">
        <f>L19*D2</f>
        <v>#DIV/0!</v>
      </c>
      <c r="E41" s="65" t="e">
        <f>N19*D2</f>
        <v>#DIV/0!</v>
      </c>
      <c r="F41" s="65" t="e">
        <f>D56/D34</f>
        <v>#DIV/0!</v>
      </c>
      <c r="G41" s="65" t="e">
        <f>E56/H34</f>
        <v>#DIV/0!</v>
      </c>
      <c r="J41" s="56">
        <f t="shared" ref="J41:J54" si="20">SUM(B20*D3)</f>
        <v>0</v>
      </c>
      <c r="K41" s="54">
        <f t="shared" ref="K41:K54" si="21">(D3*F20)</f>
        <v>0</v>
      </c>
      <c r="L41" s="65" t="e">
        <f t="shared" si="17"/>
        <v>#DIV/0!</v>
      </c>
      <c r="N41" s="65" t="e">
        <f t="shared" si="18"/>
        <v>#DIV/0!</v>
      </c>
      <c r="R41" s="65" t="e">
        <f t="shared" si="16"/>
        <v>#DIV/0!</v>
      </c>
      <c r="S41" s="65" t="e">
        <f t="shared" si="16"/>
        <v>#DIV/0!</v>
      </c>
    </row>
    <row r="42" spans="1:26" x14ac:dyDescent="0.2">
      <c r="B42" s="65">
        <f t="shared" si="19"/>
        <v>0</v>
      </c>
      <c r="D42" s="65" t="e">
        <f t="shared" ref="D42:D55" si="22">L20*D3</f>
        <v>#DIV/0!</v>
      </c>
      <c r="E42" s="65" t="e">
        <f t="shared" ref="E42:E53" si="23">N20*D3</f>
        <v>#DIV/0!</v>
      </c>
      <c r="J42" s="56">
        <f t="shared" si="20"/>
        <v>0</v>
      </c>
      <c r="K42" s="54">
        <f t="shared" si="21"/>
        <v>0</v>
      </c>
      <c r="L42" s="65" t="e">
        <f t="shared" si="17"/>
        <v>#DIV/0!</v>
      </c>
      <c r="N42" s="65" t="e">
        <f t="shared" si="18"/>
        <v>#DIV/0!</v>
      </c>
      <c r="R42" s="65" t="e">
        <f t="shared" si="16"/>
        <v>#DIV/0!</v>
      </c>
      <c r="S42" s="65" t="e">
        <f t="shared" si="16"/>
        <v>#DIV/0!</v>
      </c>
    </row>
    <row r="43" spans="1:26" x14ac:dyDescent="0.2">
      <c r="B43" s="65">
        <f t="shared" si="19"/>
        <v>0</v>
      </c>
      <c r="D43" s="65" t="e">
        <f t="shared" si="22"/>
        <v>#DIV/0!</v>
      </c>
      <c r="E43" s="65" t="e">
        <f t="shared" si="23"/>
        <v>#DIV/0!</v>
      </c>
      <c r="J43" s="56">
        <f t="shared" si="20"/>
        <v>0</v>
      </c>
      <c r="K43" s="54">
        <f t="shared" si="21"/>
        <v>0</v>
      </c>
      <c r="L43" s="65" t="e">
        <f t="shared" si="17"/>
        <v>#DIV/0!</v>
      </c>
      <c r="N43" s="65" t="e">
        <f t="shared" si="18"/>
        <v>#DIV/0!</v>
      </c>
      <c r="R43" s="65" t="e">
        <f t="shared" si="16"/>
        <v>#DIV/0!</v>
      </c>
      <c r="S43" s="65" t="e">
        <f t="shared" si="16"/>
        <v>#DIV/0!</v>
      </c>
    </row>
    <row r="44" spans="1:26" x14ac:dyDescent="0.2">
      <c r="B44" s="65">
        <f t="shared" si="19"/>
        <v>0</v>
      </c>
      <c r="D44" s="65" t="e">
        <f t="shared" si="22"/>
        <v>#DIV/0!</v>
      </c>
      <c r="E44" s="65" t="e">
        <f t="shared" si="23"/>
        <v>#DIV/0!</v>
      </c>
      <c r="G44" s="751" t="s">
        <v>174</v>
      </c>
      <c r="H44" s="751"/>
      <c r="I44" s="751"/>
      <c r="J44" s="56">
        <f t="shared" si="20"/>
        <v>0</v>
      </c>
      <c r="K44" s="54">
        <f t="shared" si="21"/>
        <v>0</v>
      </c>
      <c r="L44" s="65" t="e">
        <f t="shared" si="17"/>
        <v>#DIV/0!</v>
      </c>
      <c r="N44" s="65" t="e">
        <f t="shared" si="18"/>
        <v>#DIV/0!</v>
      </c>
      <c r="R44" s="65" t="e">
        <f t="shared" si="16"/>
        <v>#DIV/0!</v>
      </c>
      <c r="S44" s="65" t="e">
        <f t="shared" si="16"/>
        <v>#DIV/0!</v>
      </c>
    </row>
    <row r="45" spans="1:26" x14ac:dyDescent="0.2">
      <c r="B45" s="65">
        <f t="shared" si="19"/>
        <v>0</v>
      </c>
      <c r="D45" s="65" t="e">
        <f t="shared" si="22"/>
        <v>#DIV/0!</v>
      </c>
      <c r="E45" s="65" t="e">
        <f t="shared" si="23"/>
        <v>#DIV/0!</v>
      </c>
      <c r="G45" s="424">
        <f>ROUND(0.1*(C34*J55)^0.5,)</f>
        <v>0</v>
      </c>
      <c r="H45" s="73"/>
      <c r="I45" s="424">
        <f>ROUND(0.1*(G34*K55)^0.5,)</f>
        <v>0</v>
      </c>
      <c r="J45" s="56">
        <f t="shared" si="20"/>
        <v>0</v>
      </c>
      <c r="K45" s="54">
        <f t="shared" si="21"/>
        <v>0</v>
      </c>
      <c r="L45" s="65" t="e">
        <f t="shared" si="17"/>
        <v>#DIV/0!</v>
      </c>
      <c r="N45" s="65" t="e">
        <f t="shared" si="18"/>
        <v>#DIV/0!</v>
      </c>
      <c r="R45" s="65" t="e">
        <f t="shared" si="16"/>
        <v>#DIV/0!</v>
      </c>
      <c r="S45" s="65" t="e">
        <f t="shared" si="16"/>
        <v>#DIV/0!</v>
      </c>
    </row>
    <row r="46" spans="1:26" x14ac:dyDescent="0.2">
      <c r="B46" s="65">
        <f t="shared" si="19"/>
        <v>0</v>
      </c>
      <c r="D46" s="65" t="e">
        <f t="shared" si="22"/>
        <v>#DIV/0!</v>
      </c>
      <c r="E46" s="65" t="e">
        <f t="shared" si="23"/>
        <v>#DIV/0!</v>
      </c>
      <c r="J46" s="56">
        <f t="shared" si="20"/>
        <v>0</v>
      </c>
      <c r="K46" s="54">
        <f t="shared" si="21"/>
        <v>0</v>
      </c>
      <c r="L46" s="65" t="e">
        <f t="shared" si="17"/>
        <v>#DIV/0!</v>
      </c>
      <c r="N46" s="65" t="e">
        <f t="shared" si="18"/>
        <v>#DIV/0!</v>
      </c>
      <c r="R46" s="65" t="e">
        <f t="shared" si="16"/>
        <v>#DIV/0!</v>
      </c>
      <c r="S46" s="65" t="e">
        <f t="shared" si="16"/>
        <v>#DIV/0!</v>
      </c>
    </row>
    <row r="47" spans="1:26" x14ac:dyDescent="0.2">
      <c r="B47" s="65">
        <f t="shared" si="19"/>
        <v>0</v>
      </c>
      <c r="D47" s="65" t="e">
        <f t="shared" si="22"/>
        <v>#DIV/0!</v>
      </c>
      <c r="E47" s="65" t="e">
        <f t="shared" si="23"/>
        <v>#DIV/0!</v>
      </c>
      <c r="H47" s="65" t="e">
        <f>G45/I45</f>
        <v>#DIV/0!</v>
      </c>
      <c r="J47" s="56">
        <f t="shared" si="20"/>
        <v>0</v>
      </c>
      <c r="K47" s="54">
        <f t="shared" si="21"/>
        <v>0</v>
      </c>
      <c r="L47" s="65" t="e">
        <f t="shared" si="17"/>
        <v>#DIV/0!</v>
      </c>
      <c r="N47" s="65" t="e">
        <f t="shared" si="18"/>
        <v>#DIV/0!</v>
      </c>
      <c r="R47" s="65" t="e">
        <f t="shared" si="16"/>
        <v>#DIV/0!</v>
      </c>
      <c r="S47" s="65" t="e">
        <f t="shared" si="16"/>
        <v>#DIV/0!</v>
      </c>
    </row>
    <row r="48" spans="1:26" x14ac:dyDescent="0.2">
      <c r="B48" s="65">
        <f t="shared" si="19"/>
        <v>0</v>
      </c>
      <c r="D48" s="65" t="e">
        <f t="shared" si="22"/>
        <v>#DIV/0!</v>
      </c>
      <c r="E48" s="65" t="e">
        <f t="shared" si="23"/>
        <v>#DIV/0!</v>
      </c>
      <c r="J48" s="56">
        <f t="shared" si="20"/>
        <v>0</v>
      </c>
      <c r="K48" s="54">
        <f t="shared" si="21"/>
        <v>0</v>
      </c>
      <c r="L48" s="65" t="e">
        <f t="shared" si="17"/>
        <v>#DIV/0!</v>
      </c>
      <c r="N48" s="65" t="e">
        <f t="shared" si="18"/>
        <v>#DIV/0!</v>
      </c>
      <c r="R48" s="65" t="e">
        <f t="shared" si="16"/>
        <v>#DIV/0!</v>
      </c>
      <c r="S48" s="65" t="e">
        <f t="shared" si="16"/>
        <v>#DIV/0!</v>
      </c>
    </row>
    <row r="49" spans="2:19" x14ac:dyDescent="0.2">
      <c r="B49" s="65">
        <f t="shared" si="19"/>
        <v>0</v>
      </c>
      <c r="D49" s="65" t="e">
        <f t="shared" si="22"/>
        <v>#DIV/0!</v>
      </c>
      <c r="E49" s="65" t="e">
        <f t="shared" si="23"/>
        <v>#DIV/0!</v>
      </c>
      <c r="J49" s="56">
        <f t="shared" si="20"/>
        <v>0</v>
      </c>
      <c r="K49" s="54">
        <f t="shared" si="21"/>
        <v>0</v>
      </c>
      <c r="L49" s="65" t="e">
        <f t="shared" si="17"/>
        <v>#DIV/0!</v>
      </c>
      <c r="N49" s="65" t="e">
        <f t="shared" si="18"/>
        <v>#DIV/0!</v>
      </c>
      <c r="R49" s="65" t="e">
        <f t="shared" si="16"/>
        <v>#DIV/0!</v>
      </c>
      <c r="S49" s="65" t="e">
        <f t="shared" si="16"/>
        <v>#DIV/0!</v>
      </c>
    </row>
    <row r="50" spans="2:19" x14ac:dyDescent="0.2">
      <c r="B50" s="65">
        <f t="shared" si="19"/>
        <v>0</v>
      </c>
      <c r="D50" s="65" t="e">
        <f t="shared" si="22"/>
        <v>#DIV/0!</v>
      </c>
      <c r="E50" s="65" t="e">
        <f t="shared" si="23"/>
        <v>#DIV/0!</v>
      </c>
      <c r="J50" s="56">
        <f t="shared" si="20"/>
        <v>0</v>
      </c>
      <c r="K50" s="54">
        <f t="shared" si="21"/>
        <v>0</v>
      </c>
      <c r="L50" s="65" t="e">
        <f t="shared" si="17"/>
        <v>#DIV/0!</v>
      </c>
      <c r="N50" s="65" t="e">
        <f t="shared" si="18"/>
        <v>#DIV/0!</v>
      </c>
    </row>
    <row r="51" spans="2:19" x14ac:dyDescent="0.2">
      <c r="B51" s="65">
        <f t="shared" si="19"/>
        <v>0</v>
      </c>
      <c r="D51" s="65" t="e">
        <f t="shared" si="22"/>
        <v>#DIV/0!</v>
      </c>
      <c r="E51" s="65" t="e">
        <f t="shared" si="23"/>
        <v>#DIV/0!</v>
      </c>
      <c r="J51" s="56">
        <f t="shared" si="20"/>
        <v>0</v>
      </c>
      <c r="K51" s="54">
        <f t="shared" si="21"/>
        <v>0</v>
      </c>
      <c r="L51" s="65" t="e">
        <f t="shared" si="17"/>
        <v>#DIV/0!</v>
      </c>
      <c r="N51" s="65" t="e">
        <f t="shared" si="18"/>
        <v>#DIV/0!</v>
      </c>
    </row>
    <row r="52" spans="2:19" x14ac:dyDescent="0.2">
      <c r="B52" s="65">
        <f t="shared" si="19"/>
        <v>0</v>
      </c>
      <c r="D52" s="65" t="e">
        <f t="shared" si="22"/>
        <v>#DIV/0!</v>
      </c>
      <c r="E52" s="65" t="e">
        <f t="shared" si="23"/>
        <v>#DIV/0!</v>
      </c>
      <c r="J52" s="56">
        <f t="shared" si="20"/>
        <v>0</v>
      </c>
      <c r="K52" s="54">
        <f t="shared" si="21"/>
        <v>0</v>
      </c>
    </row>
    <row r="53" spans="2:19" x14ac:dyDescent="0.2">
      <c r="B53" s="65">
        <f t="shared" si="19"/>
        <v>0</v>
      </c>
      <c r="D53" s="65" t="e">
        <f t="shared" si="22"/>
        <v>#DIV/0!</v>
      </c>
      <c r="E53" s="65" t="e">
        <f t="shared" si="23"/>
        <v>#DIV/0!</v>
      </c>
      <c r="J53" s="56">
        <f t="shared" si="20"/>
        <v>0</v>
      </c>
      <c r="K53" s="54">
        <f t="shared" si="21"/>
        <v>0</v>
      </c>
    </row>
    <row r="54" spans="2:19" ht="13.5" thickBot="1" x14ac:dyDescent="0.25">
      <c r="B54" s="65">
        <f t="shared" si="19"/>
        <v>0</v>
      </c>
      <c r="D54" s="65" t="e">
        <f t="shared" si="22"/>
        <v>#DIV/0!</v>
      </c>
      <c r="E54" s="65" t="e">
        <f>N32*D15</f>
        <v>#DIV/0!</v>
      </c>
      <c r="J54" s="56">
        <f t="shared" si="20"/>
        <v>0</v>
      </c>
      <c r="K54" s="54">
        <f t="shared" si="21"/>
        <v>0</v>
      </c>
    </row>
    <row r="55" spans="2:19" ht="13.5" thickBot="1" x14ac:dyDescent="0.25">
      <c r="D55" s="65" t="e">
        <f t="shared" si="22"/>
        <v>#DIV/0!</v>
      </c>
      <c r="E55" s="65" t="e">
        <f>N33*D16</f>
        <v>#DIV/0!</v>
      </c>
      <c r="J55" s="375">
        <f>SUM(J40:J54)</f>
        <v>0</v>
      </c>
      <c r="K55" s="378">
        <f>SUM(K40:K54)</f>
        <v>0</v>
      </c>
    </row>
    <row r="56" spans="2:19" x14ac:dyDescent="0.2">
      <c r="C56" s="65" t="s">
        <v>82</v>
      </c>
      <c r="D56" s="65" t="e">
        <f>SUM(D41:D55)</f>
        <v>#DIV/0!</v>
      </c>
      <c r="E56" s="65" t="e">
        <f>SUM(E41:E55)</f>
        <v>#DIV/0!</v>
      </c>
    </row>
  </sheetData>
  <sheetProtection password="9B68" sheet="1" objects="1" scenarios="1" selectLockedCells="1"/>
  <mergeCells count="18">
    <mergeCell ref="F9:G9"/>
    <mergeCell ref="I1:K1"/>
    <mergeCell ref="M1:O1"/>
    <mergeCell ref="F7:G7"/>
    <mergeCell ref="F1:G1"/>
    <mergeCell ref="Y17:Z17"/>
    <mergeCell ref="V17:W17"/>
    <mergeCell ref="L35:N35"/>
    <mergeCell ref="T17:U17"/>
    <mergeCell ref="L17:O17"/>
    <mergeCell ref="G44:I44"/>
    <mergeCell ref="J13:K13"/>
    <mergeCell ref="J37:K37"/>
    <mergeCell ref="P17:Q17"/>
    <mergeCell ref="D39:E39"/>
    <mergeCell ref="F39:G39"/>
    <mergeCell ref="J38:K38"/>
    <mergeCell ref="J39:K39"/>
  </mergeCells>
  <pageMargins left="0.78740157499999996" right="0.78740157499999996" top="0.984251969" bottom="0.984251969" header="0.4921259845" footer="0.4921259845"/>
  <pageSetup paperSize="9" orientation="portrait" horizontalDpi="300" verticalDpi="300" r:id="rId1"/>
  <headerFooter alignWithMargins="0"/>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6</vt:i4>
      </vt:variant>
    </vt:vector>
  </HeadingPairs>
  <TitlesOfParts>
    <vt:vector size="6" baseType="lpstr">
      <vt:lpstr>Übersicht</vt:lpstr>
      <vt:lpstr>KamfSimulator</vt:lpstr>
      <vt:lpstr>TruppenRechner</vt:lpstr>
      <vt:lpstr>GebäudekostenRechner</vt:lpstr>
      <vt:lpstr>Itemsets</vt:lpstr>
      <vt:lpstr>Tabelle2</vt:lpstr>
    </vt:vector>
  </TitlesOfParts>
  <Company>BH &amp; String AG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Wüsti</dc:creator>
  <cp:lastModifiedBy>Customer</cp:lastModifiedBy>
  <dcterms:created xsi:type="dcterms:W3CDTF">2007-03-29T12:04:25Z</dcterms:created>
  <dcterms:modified xsi:type="dcterms:W3CDTF">2011-11-03T11:31:51Z</dcterms:modified>
</cp:coreProperties>
</file>